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2" activeTab="0"/>
  </bookViews>
  <sheets>
    <sheet name="2015_02" sheetId="1" r:id="rId1"/>
    <sheet name="2015_03" sheetId="2" r:id="rId2"/>
    <sheet name="Sheet3" sheetId="3" r:id="rId3"/>
    <sheet name="ТӨСӨЛ" sheetId="4" r:id="rId4"/>
  </sheets>
  <definedNames/>
  <calcPr fullCalcOnLoad="1"/>
</workbook>
</file>

<file path=xl/sharedStrings.xml><?xml version="1.0" encoding="utf-8"?>
<sst xmlns="http://schemas.openxmlformats.org/spreadsheetml/2006/main" count="473" uniqueCount="109">
  <si>
    <t>Санхүү, эдийн засгийн сайдын 2003 оны 49 тоот тушалаар батлав.</t>
  </si>
  <si>
    <t>Улсын тайлан маягт ТГ-4</t>
  </si>
  <si>
    <t>Сар бүрийн эцсийн өдрөөр тасалбар болгон төсвийн захирагч нар дараа сарын 6-ны дотор харилцагч төрийн сангийн төлөөлөгчид хүргүүлнэ.</t>
  </si>
  <si>
    <t>Үзүүлэлт</t>
  </si>
  <si>
    <t>Мөр</t>
  </si>
  <si>
    <t>Төлөвлөгөө</t>
  </si>
  <si>
    <t>Гүйцэтгэл</t>
  </si>
  <si>
    <t>Зөрүү</t>
  </si>
  <si>
    <t>Хувь</t>
  </si>
  <si>
    <t>Мөнгөн хөрөнгийн 2015 оны 1-р сарын 1-ний үлдэгдэл</t>
  </si>
  <si>
    <t>Үүнээс: Банкин дахь харилцах дансны үлдэгдэл</t>
  </si>
  <si>
    <t xml:space="preserve">Бусдаас авах авлагын үлдэгдэл  </t>
  </si>
  <si>
    <t>УИХ-д суудалтай намуудын дэмжлэгийн авлага</t>
  </si>
  <si>
    <t>I. Орлогын дүн /6+7+8+9+10+11/</t>
  </si>
  <si>
    <t>Улсын төсвийн урсгал  санхүүжилтийн орлого</t>
  </si>
  <si>
    <t>II. Урсгал зардлын дүн</t>
  </si>
  <si>
    <t>1. Бараа үйлчилгээний зардал /Урсгал зардал/</t>
  </si>
  <si>
    <t>1.1 Цалин хөлс, нэмэгдэл урамшил</t>
  </si>
  <si>
    <t>Үндсэн цалин</t>
  </si>
  <si>
    <t>Унаа хоолны хөнгөлөлт</t>
  </si>
  <si>
    <t>1.2  Нийгмийн даатгалд төлөх  шимтгэл</t>
  </si>
  <si>
    <t>1.3 Бараа үйлчилгээний бусад зардал /19+…+39/</t>
  </si>
  <si>
    <t>Бичиг хэргийн материал</t>
  </si>
  <si>
    <t>Тээвэр шатахууны зардал</t>
  </si>
  <si>
    <t>Шуудан холбооны зардал</t>
  </si>
  <si>
    <t>Дотоод томилолтын зардал</t>
  </si>
  <si>
    <t>Гадаад томилолтын зардал</t>
  </si>
  <si>
    <t>Ном хэвлэлийн зардал</t>
  </si>
  <si>
    <t>Урсгал засварын зардал</t>
  </si>
  <si>
    <t>Биеийн тамирын уралдаан тэмцээний зардал</t>
  </si>
  <si>
    <t>Гадаад зочны зардал</t>
  </si>
  <si>
    <t>Мэдээлэл сурталчилгааны арга хэмжээ</t>
  </si>
  <si>
    <t>Төлбөр хураамж, бусад зардал</t>
  </si>
  <si>
    <t>Сургалт, хурал зөвлөгөөний зардал</t>
  </si>
  <si>
    <t>Олон улсын гишүүний татвар</t>
  </si>
  <si>
    <t>Нэг удаагийн буцалтгүй тусламж</t>
  </si>
  <si>
    <t>Шагнал урамшил</t>
  </si>
  <si>
    <t>Ээлжийн амралтаараа орон нутагт ажиллах зардал</t>
  </si>
  <si>
    <t>Амь даатгал</t>
  </si>
  <si>
    <t>Үүнээс: Харилцах дансны үлдэгдэл</t>
  </si>
  <si>
    <t>Өглөгийн дүн</t>
  </si>
  <si>
    <t>Байгууллагын тоо</t>
  </si>
  <si>
    <t>Ажиллагсад бүгд  /50+51+52/</t>
  </si>
  <si>
    <t>Удирдах</t>
  </si>
  <si>
    <t>Гүйцэтгэх ажилтан</t>
  </si>
  <si>
    <t>Үйлчлэх ажилтан</t>
  </si>
  <si>
    <t>Хянасан:</t>
  </si>
  <si>
    <t>Ахлах нягтлан бодогч………………</t>
  </si>
  <si>
    <t>Мэргэжилтэн……………………………………………</t>
  </si>
  <si>
    <t>tez</t>
  </si>
  <si>
    <t>toriin san</t>
  </si>
  <si>
    <t>bga</t>
  </si>
  <si>
    <t>dans</t>
  </si>
  <si>
    <t>hotolbor</t>
  </si>
  <si>
    <t>zoriulalt</t>
  </si>
  <si>
    <t>uzuulelt</t>
  </si>
  <si>
    <t>2015 onii tosov</t>
  </si>
  <si>
    <t>1 sariin tosov/osson/</t>
  </si>
  <si>
    <t>1 sariin tosov/cever/</t>
  </si>
  <si>
    <t>1 sariin zeb/osson/</t>
  </si>
  <si>
    <t>1 sariin guic/osson/</t>
  </si>
  <si>
    <t>1 sariin zeb/cever/</t>
  </si>
  <si>
    <t>1 sariin guic/cever/</t>
  </si>
  <si>
    <t>МОНГОЛ УЛСЫН ИХ ХУРЛЫН ДАРГА</t>
  </si>
  <si>
    <t>Улсын төсөв</t>
  </si>
  <si>
    <t>Нутгийн өөрөө удирдах байгууллагын чадавхийг бэхжүүлэх төсөл, МОН/13/101 /НҮБ, Швейцарийн хөгжлийн а</t>
  </si>
  <si>
    <t>Ангилагдаагүй бусад</t>
  </si>
  <si>
    <t>0085      ЗАРДЛЫГ САНХҮҮЖҮҮЛЭХ ЭХ ҮҮСВЭР</t>
  </si>
  <si>
    <t>0103         ТУСЛАМЖИЙН ЭХ ҮҮСВЭРЭЭС САНХҮҮЖИХ</t>
  </si>
  <si>
    <t>Гадаад тусламжаар гүйцэтгэх ажил, үйлчилгээ</t>
  </si>
  <si>
    <t>0002      НИЙТ ЗАРЛАГА ба ЦЭВЭР ЗЭЭЛИЙН ДҮН</t>
  </si>
  <si>
    <t>0003         НИЙТ ЗАРЛАГА</t>
  </si>
  <si>
    <t>0004            УРСГАЛ ЗАРДАЛ</t>
  </si>
  <si>
    <t>0005               БАРАА, АЖИЛ ҮЙЛЧИЛГЭЭНИЙ ЗАРДАЛ</t>
  </si>
  <si>
    <t>0018                  Байр ашиглалттай холбоотой тогтмол зардал</t>
  </si>
  <si>
    <t>0022                     Байрны түрээс</t>
  </si>
  <si>
    <t>0023                  Хангамж, бараа материалын зардал</t>
  </si>
  <si>
    <t>0024                     Бичиг хэрэг</t>
  </si>
  <si>
    <t>0025                     Тээвэр, шатахуун</t>
  </si>
  <si>
    <t>0026                     Шуудан, холбоо, интернэтийн төлбөр</t>
  </si>
  <si>
    <t>0027                     Ном, хэвлэл</t>
  </si>
  <si>
    <t>0034                  Эд хогшил, урсгал засварын зардал</t>
  </si>
  <si>
    <t>0035                     Багаж, техник, хэрэгсэл</t>
  </si>
  <si>
    <t>0036                     Тавилга</t>
  </si>
  <si>
    <t>0039                  Томилолт, зочны зардал</t>
  </si>
  <si>
    <t>0040                      Гадаад албан томилолт</t>
  </si>
  <si>
    <t>0041                     Дотоод албан томилолт</t>
  </si>
  <si>
    <t>0043                  Бусдаар гүйцэтгүүлсэн ажил, үйлчилгээний төлбөр, хураамж</t>
  </si>
  <si>
    <t>0044                     Бусдаар гүйцэтгүүлсэн бусад нийтлэг ажил үйлчилгээний төлбөр хураамж</t>
  </si>
  <si>
    <t>0045                     Аудит, баталгаажуулалт, зэрэглэл тогтоох</t>
  </si>
  <si>
    <t>0046                     Даатгалын үйлчилгээ</t>
  </si>
  <si>
    <t>0051                     Банк, санхүүгийн байгууллагын үйлчилгээний хураамж</t>
  </si>
  <si>
    <t>0053                  Бараа үйлчилгээний бусад зардал</t>
  </si>
  <si>
    <t>0054                     Бараа үйлчилгээний бусад зардал</t>
  </si>
  <si>
    <t>Иргэдийн оролцоотой хууль тогтоох ажиллагааг дэмжих төсөл, МОН /13/102 /НҮБ/</t>
  </si>
  <si>
    <t>0029                     Бага үнэтэй, түргэн элэгдэх, ахуйн эд зүйлс</t>
  </si>
  <si>
    <t>Бага үнэтэй түргэн элэглэх зүйл-Багаж</t>
  </si>
  <si>
    <t>Бусад орлого-Тусламжийн эх үүсвэрээс санхүүжүүлэх</t>
  </si>
  <si>
    <t>Мөнгөн хөрөнгийн үлдэгдэл /2015 оны 02.28/</t>
  </si>
  <si>
    <t xml:space="preserve">Дарга……………………….... </t>
  </si>
  <si>
    <t>Бусдаар гүйцэтгүүлсэн бусад нийтлэг ажил үйлчилгээний төлбөр хураамж</t>
  </si>
  <si>
    <t>Хуульд заасан үндэслэлээр</t>
  </si>
  <si>
    <t>"Нутгийн өөрөө удирдах байгууллагын чадавхийг бэхжүүлэх нь" төсөл</t>
  </si>
  <si>
    <t>Улсын Их Хурлын төслүүдийн урсгал төсвийн гүйцэтгэлийн 2015 оны 03-р сарын мэдээ</t>
  </si>
  <si>
    <t>2015 оны 04-р сарын  02</t>
  </si>
  <si>
    <t>Улсын Их Хурлын урсгал төсвийн гүйцэтгэлийн 2015 оны 03-р сарын мэдээ</t>
  </si>
  <si>
    <t>Улсын Их Хурлын урсгал төсвийн гүйцэтгэлийн 2015 оны 02-р сарын мэдээ</t>
  </si>
  <si>
    <t>2015 оны 03-р сарын  02</t>
  </si>
  <si>
    <t>Мөнгөн хөрөнгийн үлдэгдэл /2015 оны 03.31/</t>
  </si>
</sst>
</file>

<file path=xl/styles.xml><?xml version="1.0" encoding="utf-8"?>
<styleSheet xmlns="http://schemas.openxmlformats.org/spreadsheetml/2006/main">
  <numFmts count="16">
    <numFmt numFmtId="5" formatCode="#,##0\ &quot;₮&quot;;\-#,##0\ &quot;₮&quot;"/>
    <numFmt numFmtId="6" formatCode="#,##0\ &quot;₮&quot;;[Red]\-#,##0\ &quot;₮&quot;"/>
    <numFmt numFmtId="7" formatCode="#,##0.00\ &quot;₮&quot;;\-#,##0.00\ &quot;₮&quot;"/>
    <numFmt numFmtId="8" formatCode="#,##0.00\ &quot;₮&quot;;[Red]\-#,##0.00\ &quot;₮&quot;"/>
    <numFmt numFmtId="42" formatCode="_-* #,##0\ &quot;₮&quot;_-;\-* #,##0\ &quot;₮&quot;_-;_-* &quot;-&quot;\ &quot;₮&quot;_-;_-@_-"/>
    <numFmt numFmtId="41" formatCode="_-* #,##0\ _₮_-;\-* #,##0\ _₮_-;_-* &quot;-&quot;\ _₮_-;_-@_-"/>
    <numFmt numFmtId="44" formatCode="_-* #,##0.00\ &quot;₮&quot;_-;\-* #,##0.00\ &quot;₮&quot;_-;_-* &quot;-&quot;??\ &quot;₮&quot;_-;_-@_-"/>
    <numFmt numFmtId="43" formatCode="_-* #,##0.00\ _₮_-;\-* #,##0.00\ _₮_-;_-* &quot;-&quot;??\ _₮_-;_-@_-"/>
    <numFmt numFmtId="164" formatCode="0.0"/>
    <numFmt numFmtId="165" formatCode="#,##0.00\ ;&quot; (&quot;#,##0.00\);&quot; -&quot;#\ ;@\ "/>
    <numFmt numFmtId="166" formatCode="#,##0.00&quot;   &quot;;\-#,##0.00&quot;   &quot;;&quot; -&quot;#&quot;   &quot;;@\ "/>
    <numFmt numFmtId="167" formatCode="#,##0.00_ ;\-#,##0.00\ "/>
    <numFmt numFmtId="168" formatCode="[$-409]#,##0.00"/>
    <numFmt numFmtId="169" formatCode="0.0%"/>
    <numFmt numFmtId="170" formatCode="#,##0.0&quot;   &quot;;\-#,##0.0&quot;   &quot;;&quot; -&quot;#&quot;   &quot;;@\ "/>
    <numFmt numFmtId="171" formatCode="#,##0&quot;   &quot;;\-#,##0&quot;   &quot;;&quot; -&quot;#&quot;   &quot;;@\ "/>
  </numFmts>
  <fonts count="48"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1"/>
      <color indexed="8"/>
      <name val="Mang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1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Fill="1" applyAlignment="1">
      <alignment/>
    </xf>
    <xf numFmtId="166" fontId="2" fillId="0" borderId="10" xfId="42" applyNumberFormat="1" applyFont="1" applyBorder="1" applyAlignment="1" applyProtection="1">
      <alignment horizontal="right" vertical="center"/>
      <protection/>
    </xf>
    <xf numFmtId="166" fontId="8" fillId="0" borderId="10" xfId="42" applyNumberFormat="1" applyFont="1" applyBorder="1" applyAlignment="1" applyProtection="1">
      <alignment horizontal="right" vertical="center"/>
      <protection/>
    </xf>
    <xf numFmtId="166" fontId="8" fillId="0" borderId="10" xfId="42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9" fontId="0" fillId="0" borderId="10" xfId="57" applyNumberForma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166" fontId="2" fillId="0" borderId="10" xfId="42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tabSelected="1" zoomScalePageLayoutView="0" workbookViewId="0" topLeftCell="A1">
      <selection activeCell="E36" sqref="E36"/>
    </sheetView>
  </sheetViews>
  <sheetFormatPr defaultColWidth="9.140625" defaultRowHeight="12" customHeight="1"/>
  <cols>
    <col min="1" max="1" width="9.140625" style="2" customWidth="1"/>
    <col min="2" max="2" width="42.7109375" style="1" customWidth="1"/>
    <col min="3" max="3" width="4.28125" style="2" customWidth="1"/>
    <col min="4" max="4" width="13.57421875" style="2" customWidth="1"/>
    <col min="5" max="5" width="13.28125" style="2" customWidth="1"/>
    <col min="6" max="6" width="13.140625" style="2" customWidth="1"/>
    <col min="7" max="7" width="5.7109375" style="3" customWidth="1"/>
    <col min="8" max="11" width="9.140625" style="2" hidden="1" customWidth="1"/>
    <col min="12" max="12" width="12.28125" style="2" hidden="1" customWidth="1"/>
    <col min="13" max="14" width="9.140625" style="2" hidden="1" customWidth="1"/>
    <col min="15" max="15" width="9.140625" style="2" customWidth="1"/>
    <col min="16" max="16384" width="9.140625" style="2" customWidth="1"/>
  </cols>
  <sheetData>
    <row r="1" spans="2:6" ht="21" customHeight="1">
      <c r="B1" s="4" t="s">
        <v>0</v>
      </c>
      <c r="D1" s="39" t="s">
        <v>1</v>
      </c>
      <c r="E1" s="39"/>
      <c r="F1" s="39"/>
    </row>
    <row r="2" spans="2:7" ht="19.5" customHeight="1">
      <c r="B2" s="5"/>
      <c r="C2" s="43" t="s">
        <v>2</v>
      </c>
      <c r="D2" s="43"/>
      <c r="E2" s="43"/>
      <c r="F2" s="43"/>
      <c r="G2" s="43"/>
    </row>
    <row r="3" spans="2:6" ht="9.75" customHeight="1">
      <c r="B3" s="5"/>
      <c r="C3" s="6"/>
      <c r="D3" s="6"/>
      <c r="E3" s="6"/>
      <c r="F3" s="6"/>
    </row>
    <row r="4" spans="2:7" ht="17.25" customHeight="1">
      <c r="B4" s="44" t="s">
        <v>106</v>
      </c>
      <c r="C4" s="44"/>
      <c r="D4" s="44"/>
      <c r="E4" s="44"/>
      <c r="F4" s="44"/>
      <c r="G4" s="44"/>
    </row>
    <row r="5" spans="2:7" ht="11.25" customHeight="1">
      <c r="B5" s="7"/>
      <c r="C5" s="7"/>
      <c r="D5" s="7"/>
      <c r="E5" s="7"/>
      <c r="F5" s="7"/>
      <c r="G5" s="7"/>
    </row>
    <row r="6" spans="2:7" ht="15" customHeight="1">
      <c r="B6" s="44" t="s">
        <v>102</v>
      </c>
      <c r="C6" s="44"/>
      <c r="D6" s="44"/>
      <c r="E6" s="44"/>
      <c r="F6" s="44"/>
      <c r="G6" s="44"/>
    </row>
    <row r="7" spans="2:7" ht="9.75" customHeight="1">
      <c r="B7" s="7"/>
      <c r="C7" s="7"/>
      <c r="D7" s="7"/>
      <c r="E7" s="7"/>
      <c r="F7" s="7"/>
      <c r="G7" s="7"/>
    </row>
    <row r="8" spans="2:7" s="12" customFormat="1" ht="18.75" customHeight="1">
      <c r="B8" s="8" t="s">
        <v>3</v>
      </c>
      <c r="C8" s="8" t="s">
        <v>4</v>
      </c>
      <c r="D8" s="9" t="s">
        <v>5</v>
      </c>
      <c r="E8" s="9" t="s">
        <v>6</v>
      </c>
      <c r="F8" s="10" t="s">
        <v>7</v>
      </c>
      <c r="G8" s="11" t="s">
        <v>8</v>
      </c>
    </row>
    <row r="9" spans="2:7" s="15" customFormat="1" ht="20.25" customHeight="1">
      <c r="B9" s="13" t="s">
        <v>9</v>
      </c>
      <c r="C9" s="14">
        <v>1</v>
      </c>
      <c r="D9" s="29">
        <v>0</v>
      </c>
      <c r="E9" s="28">
        <f>+E10</f>
        <v>3640183.18</v>
      </c>
      <c r="F9" s="26"/>
      <c r="G9" s="32"/>
    </row>
    <row r="10" spans="2:7" s="15" customFormat="1" ht="12" customHeight="1">
      <c r="B10" s="13" t="s">
        <v>10</v>
      </c>
      <c r="C10" s="14">
        <f>+C9+1</f>
        <v>2</v>
      </c>
      <c r="D10" s="29"/>
      <c r="E10" s="26">
        <v>3640183.18</v>
      </c>
      <c r="F10" s="26"/>
      <c r="G10" s="32"/>
    </row>
    <row r="11" spans="2:7" s="15" customFormat="1" ht="12" customHeight="1">
      <c r="B11" s="13" t="s">
        <v>11</v>
      </c>
      <c r="C11" s="14">
        <f>+C10+1</f>
        <v>3</v>
      </c>
      <c r="D11" s="29">
        <v>0</v>
      </c>
      <c r="E11" s="26"/>
      <c r="F11" s="26"/>
      <c r="G11" s="32"/>
    </row>
    <row r="12" spans="2:7" s="15" customFormat="1" ht="15" customHeight="1">
      <c r="B12" s="13" t="s">
        <v>12</v>
      </c>
      <c r="C12" s="14"/>
      <c r="D12" s="29"/>
      <c r="E12" s="26"/>
      <c r="F12" s="26"/>
      <c r="G12" s="32"/>
    </row>
    <row r="13" spans="2:7" s="15" customFormat="1" ht="13.5" customHeight="1">
      <c r="B13" s="16" t="s">
        <v>13</v>
      </c>
      <c r="C13" s="14">
        <f>+C11+1</f>
        <v>4</v>
      </c>
      <c r="D13" s="31">
        <f>SUM(D14:D15)</f>
        <v>350073100</v>
      </c>
      <c r="E13" s="31">
        <f>SUM(E14:E15)</f>
        <v>104101823.33</v>
      </c>
      <c r="F13" s="26">
        <f>+D13-E13</f>
        <v>245971276.67000002</v>
      </c>
      <c r="G13" s="33">
        <f>+E13/D13</f>
        <v>0.297371672744921</v>
      </c>
    </row>
    <row r="14" spans="2:7" s="15" customFormat="1" ht="14.25" customHeight="1">
      <c r="B14" s="13" t="s">
        <v>14</v>
      </c>
      <c r="C14" s="14">
        <f aca="true" t="shared" si="0" ref="C14:C50">+C13+1</f>
        <v>5</v>
      </c>
      <c r="D14" s="26"/>
      <c r="E14" s="28"/>
      <c r="F14" s="26">
        <f>+D14-E14</f>
        <v>0</v>
      </c>
      <c r="G14" s="34"/>
    </row>
    <row r="15" spans="2:7" s="15" customFormat="1" ht="12" customHeight="1">
      <c r="B15" s="13" t="s">
        <v>97</v>
      </c>
      <c r="C15" s="14">
        <f t="shared" si="0"/>
        <v>6</v>
      </c>
      <c r="D15" s="26">
        <f>+D17</f>
        <v>350073100</v>
      </c>
      <c r="E15" s="26">
        <f>+E17</f>
        <v>104101823.33</v>
      </c>
      <c r="F15" s="26"/>
      <c r="G15" s="33">
        <f>+E15/D15</f>
        <v>0.297371672744921</v>
      </c>
    </row>
    <row r="16" spans="2:7" s="15" customFormat="1" ht="12" customHeight="1">
      <c r="B16" s="16" t="s">
        <v>15</v>
      </c>
      <c r="C16" s="14">
        <f t="shared" si="0"/>
        <v>7</v>
      </c>
      <c r="D16" s="26">
        <f>+D17</f>
        <v>350073100</v>
      </c>
      <c r="E16" s="26">
        <f>+E17</f>
        <v>104101823.33</v>
      </c>
      <c r="F16" s="26">
        <f>+D16-E16</f>
        <v>245971276.67000002</v>
      </c>
      <c r="G16" s="33">
        <f>+E16/D16</f>
        <v>0.297371672744921</v>
      </c>
    </row>
    <row r="17" spans="2:7" s="15" customFormat="1" ht="15.75" customHeight="1">
      <c r="B17" s="13" t="s">
        <v>16</v>
      </c>
      <c r="C17" s="14">
        <f t="shared" si="0"/>
        <v>8</v>
      </c>
      <c r="D17" s="26">
        <f>+D18+D21+D22</f>
        <v>350073100</v>
      </c>
      <c r="E17" s="27">
        <f>+E18+E21+E22</f>
        <v>104101823.33</v>
      </c>
      <c r="F17" s="26">
        <f>+D17-E17</f>
        <v>245971276.67000002</v>
      </c>
      <c r="G17" s="33">
        <f>+E17/D17</f>
        <v>0.297371672744921</v>
      </c>
    </row>
    <row r="18" spans="2:7" s="15" customFormat="1" ht="12" customHeight="1">
      <c r="B18" s="13" t="s">
        <v>17</v>
      </c>
      <c r="C18" s="14">
        <f t="shared" si="0"/>
        <v>9</v>
      </c>
      <c r="D18" s="26">
        <f>SUM(D19:D20)</f>
        <v>0</v>
      </c>
      <c r="E18" s="27">
        <f>SUM(E19:E20)</f>
        <v>0</v>
      </c>
      <c r="F18" s="26">
        <f>+D18-E18</f>
        <v>0</v>
      </c>
      <c r="G18" s="32"/>
    </row>
    <row r="19" spans="2:12" s="15" customFormat="1" ht="12" customHeight="1">
      <c r="B19" s="13" t="s">
        <v>18</v>
      </c>
      <c r="C19" s="14">
        <f t="shared" si="0"/>
        <v>10</v>
      </c>
      <c r="D19" s="26"/>
      <c r="E19" s="26"/>
      <c r="F19" s="26"/>
      <c r="G19" s="32"/>
      <c r="H19" s="24">
        <v>902263</v>
      </c>
      <c r="I19" s="24">
        <v>1658200</v>
      </c>
      <c r="J19" s="24">
        <v>454632</v>
      </c>
      <c r="K19" s="24">
        <v>3248275.86</v>
      </c>
      <c r="L19" s="25">
        <f>SUM(H19:K19)</f>
        <v>6263370.859999999</v>
      </c>
    </row>
    <row r="20" spans="2:8" s="15" customFormat="1" ht="12" customHeight="1">
      <c r="B20" s="13" t="s">
        <v>19</v>
      </c>
      <c r="C20" s="14">
        <f t="shared" si="0"/>
        <v>11</v>
      </c>
      <c r="D20" s="26"/>
      <c r="E20" s="26"/>
      <c r="F20" s="26"/>
      <c r="G20" s="32"/>
      <c r="H20" s="15">
        <v>311677</v>
      </c>
    </row>
    <row r="21" spans="2:8" s="15" customFormat="1" ht="12" customHeight="1">
      <c r="B21" s="13" t="s">
        <v>20</v>
      </c>
      <c r="C21" s="14">
        <f t="shared" si="0"/>
        <v>12</v>
      </c>
      <c r="D21" s="26"/>
      <c r="E21" s="27"/>
      <c r="F21" s="26"/>
      <c r="G21" s="32"/>
      <c r="H21" s="15">
        <v>763091</v>
      </c>
    </row>
    <row r="22" spans="2:7" s="15" customFormat="1" ht="12" customHeight="1">
      <c r="B22" s="13" t="s">
        <v>21</v>
      </c>
      <c r="C22" s="14">
        <f t="shared" si="0"/>
        <v>13</v>
      </c>
      <c r="D22" s="28">
        <f>SUM(D23:D42)</f>
        <v>350073100</v>
      </c>
      <c r="E22" s="28">
        <f>SUM(E23:E42)</f>
        <v>104101823.33</v>
      </c>
      <c r="F22" s="28">
        <f>+D22-E22</f>
        <v>245971276.67000002</v>
      </c>
      <c r="G22" s="33">
        <f>+E22/D22</f>
        <v>0.297371672744921</v>
      </c>
    </row>
    <row r="23" spans="2:8" s="15" customFormat="1" ht="13.5" customHeight="1">
      <c r="B23" s="13" t="s">
        <v>22</v>
      </c>
      <c r="C23" s="14">
        <f t="shared" si="0"/>
        <v>14</v>
      </c>
      <c r="D23" s="26">
        <f>359500*2</f>
        <v>719000</v>
      </c>
      <c r="E23" s="26"/>
      <c r="F23" s="26"/>
      <c r="G23" s="33">
        <f aca="true" t="shared" si="1" ref="G23:G42">+E23/D23</f>
        <v>0</v>
      </c>
      <c r="H23" s="24">
        <v>500000</v>
      </c>
    </row>
    <row r="24" spans="2:10" s="15" customFormat="1" ht="12" customHeight="1">
      <c r="B24" s="13" t="s">
        <v>23</v>
      </c>
      <c r="C24" s="14">
        <f t="shared" si="0"/>
        <v>15</v>
      </c>
      <c r="D24" s="26">
        <f>262500*2</f>
        <v>525000</v>
      </c>
      <c r="E24" s="26"/>
      <c r="F24" s="26"/>
      <c r="G24" s="33">
        <f t="shared" si="1"/>
        <v>0</v>
      </c>
      <c r="H24" s="24">
        <v>248000</v>
      </c>
      <c r="I24" s="15">
        <v>215000</v>
      </c>
      <c r="J24" s="15">
        <f>+H24+I24</f>
        <v>463000</v>
      </c>
    </row>
    <row r="25" spans="2:8" s="15" customFormat="1" ht="15.75" customHeight="1">
      <c r="B25" s="13" t="s">
        <v>24</v>
      </c>
      <c r="C25" s="14">
        <f t="shared" si="0"/>
        <v>16</v>
      </c>
      <c r="D25" s="26">
        <f>262500*2</f>
        <v>525000</v>
      </c>
      <c r="E25" s="26"/>
      <c r="F25" s="26"/>
      <c r="G25" s="33">
        <f t="shared" si="1"/>
        <v>0</v>
      </c>
      <c r="H25" s="24">
        <v>390000</v>
      </c>
    </row>
    <row r="26" spans="2:7" s="15" customFormat="1" ht="12" customHeight="1">
      <c r="B26" s="13" t="s">
        <v>25</v>
      </c>
      <c r="C26" s="14">
        <f t="shared" si="0"/>
        <v>17</v>
      </c>
      <c r="D26" s="26">
        <f>2712500*2</f>
        <v>5425000</v>
      </c>
      <c r="E26" s="26"/>
      <c r="F26" s="26"/>
      <c r="G26" s="33">
        <f t="shared" si="1"/>
        <v>0</v>
      </c>
    </row>
    <row r="27" spans="2:7" s="15" customFormat="1" ht="12" customHeight="1">
      <c r="B27" s="13" t="s">
        <v>26</v>
      </c>
      <c r="C27" s="14">
        <f t="shared" si="0"/>
        <v>18</v>
      </c>
      <c r="D27" s="26">
        <f>7291700*2</f>
        <v>14583400</v>
      </c>
      <c r="E27" s="26"/>
      <c r="F27" s="26"/>
      <c r="G27" s="33">
        <f t="shared" si="1"/>
        <v>0</v>
      </c>
    </row>
    <row r="28" spans="2:7" s="15" customFormat="1" ht="15" customHeight="1">
      <c r="B28" s="13" t="s">
        <v>27</v>
      </c>
      <c r="C28" s="14">
        <f t="shared" si="0"/>
        <v>19</v>
      </c>
      <c r="D28" s="26">
        <f>2916700*2</f>
        <v>5833400</v>
      </c>
      <c r="E28" s="26"/>
      <c r="F28" s="26"/>
      <c r="G28" s="33">
        <f t="shared" si="1"/>
        <v>0</v>
      </c>
    </row>
    <row r="29" spans="2:7" s="15" customFormat="1" ht="12" customHeight="1">
      <c r="B29" s="13" t="s">
        <v>28</v>
      </c>
      <c r="C29" s="14">
        <f t="shared" si="0"/>
        <v>20</v>
      </c>
      <c r="D29" s="26">
        <f>(204200+729200)*2</f>
        <v>1866800</v>
      </c>
      <c r="E29" s="26"/>
      <c r="F29" s="26"/>
      <c r="G29" s="33">
        <f t="shared" si="1"/>
        <v>0</v>
      </c>
    </row>
    <row r="30" spans="2:7" s="15" customFormat="1" ht="24.75" customHeight="1">
      <c r="B30" s="13" t="s">
        <v>100</v>
      </c>
      <c r="C30" s="14"/>
      <c r="D30" s="26">
        <f>28938400*2</f>
        <v>57876800</v>
      </c>
      <c r="E30" s="26">
        <v>7338138.86</v>
      </c>
      <c r="F30" s="26"/>
      <c r="G30" s="33"/>
    </row>
    <row r="31" spans="2:7" s="15" customFormat="1" ht="12" customHeight="1">
      <c r="B31" s="13" t="s">
        <v>29</v>
      </c>
      <c r="C31" s="14">
        <f>+C29+1</f>
        <v>21</v>
      </c>
      <c r="D31" s="26"/>
      <c r="E31" s="26"/>
      <c r="F31" s="26"/>
      <c r="G31" s="33"/>
    </row>
    <row r="32" spans="2:7" s="15" customFormat="1" ht="12.75" customHeight="1">
      <c r="B32" s="13" t="s">
        <v>30</v>
      </c>
      <c r="C32" s="14">
        <f t="shared" si="0"/>
        <v>22</v>
      </c>
      <c r="D32" s="26"/>
      <c r="E32" s="26"/>
      <c r="F32" s="26"/>
      <c r="G32" s="33"/>
    </row>
    <row r="33" spans="2:7" s="15" customFormat="1" ht="12" customHeight="1">
      <c r="B33" s="13" t="s">
        <v>96</v>
      </c>
      <c r="C33" s="14">
        <f t="shared" si="0"/>
        <v>23</v>
      </c>
      <c r="D33" s="26">
        <f>729200*2</f>
        <v>1458400</v>
      </c>
      <c r="E33" s="26"/>
      <c r="F33" s="26"/>
      <c r="G33" s="33">
        <f t="shared" si="1"/>
        <v>0</v>
      </c>
    </row>
    <row r="34" spans="2:14" s="15" customFormat="1" ht="12" customHeight="1">
      <c r="B34" s="13" t="s">
        <v>31</v>
      </c>
      <c r="C34" s="14">
        <f t="shared" si="0"/>
        <v>24</v>
      </c>
      <c r="D34" s="26"/>
      <c r="E34" s="26"/>
      <c r="F34" s="26"/>
      <c r="G34" s="33"/>
      <c r="H34" s="24">
        <v>6900000</v>
      </c>
      <c r="I34" s="24">
        <v>3500000</v>
      </c>
      <c r="J34" s="24">
        <v>300000</v>
      </c>
      <c r="K34" s="24">
        <v>300000</v>
      </c>
      <c r="L34" s="24">
        <v>300000</v>
      </c>
      <c r="M34" s="24">
        <v>3330000</v>
      </c>
      <c r="N34" s="15">
        <f>SUM(H34:M34)</f>
        <v>14630000</v>
      </c>
    </row>
    <row r="35" spans="2:7" s="15" customFormat="1" ht="10.5" customHeight="1">
      <c r="B35" s="13" t="s">
        <v>32</v>
      </c>
      <c r="C35" s="14">
        <f t="shared" si="0"/>
        <v>25</v>
      </c>
      <c r="D35" s="26">
        <f>(4375000+14583300+111562500)*2</f>
        <v>261041600</v>
      </c>
      <c r="E35" s="26">
        <v>96763684.47</v>
      </c>
      <c r="F35" s="26"/>
      <c r="G35" s="33">
        <f t="shared" si="1"/>
        <v>0.3706830040499292</v>
      </c>
    </row>
    <row r="36" spans="2:11" s="15" customFormat="1" ht="12" customHeight="1">
      <c r="B36" s="13" t="s">
        <v>33</v>
      </c>
      <c r="C36" s="14">
        <f t="shared" si="0"/>
        <v>26</v>
      </c>
      <c r="D36" s="26"/>
      <c r="E36" s="26"/>
      <c r="F36" s="26"/>
      <c r="G36" s="33"/>
      <c r="H36" s="24">
        <v>750000</v>
      </c>
      <c r="I36" s="25">
        <v>945000</v>
      </c>
      <c r="J36" s="24">
        <v>520000</v>
      </c>
      <c r="K36" s="15">
        <f>+H36+J36</f>
        <v>1270000</v>
      </c>
    </row>
    <row r="37" spans="2:7" s="15" customFormat="1" ht="13.5" customHeight="1">
      <c r="B37" s="13" t="s">
        <v>34</v>
      </c>
      <c r="C37" s="14">
        <f t="shared" si="0"/>
        <v>27</v>
      </c>
      <c r="D37" s="26"/>
      <c r="E37" s="26"/>
      <c r="F37" s="26"/>
      <c r="G37" s="33"/>
    </row>
    <row r="38" spans="2:7" s="15" customFormat="1" ht="14.25" customHeight="1">
      <c r="B38" s="13" t="s">
        <v>35</v>
      </c>
      <c r="C38" s="14">
        <f t="shared" si="0"/>
        <v>28</v>
      </c>
      <c r="D38" s="26"/>
      <c r="E38" s="26"/>
      <c r="F38" s="28"/>
      <c r="G38" s="33"/>
    </row>
    <row r="39" spans="2:10" s="15" customFormat="1" ht="11.25" customHeight="1">
      <c r="B39" s="13" t="s">
        <v>36</v>
      </c>
      <c r="C39" s="14">
        <f t="shared" si="0"/>
        <v>29</v>
      </c>
      <c r="D39" s="26"/>
      <c r="E39" s="26"/>
      <c r="F39" s="26"/>
      <c r="G39" s="33"/>
      <c r="H39" s="24">
        <v>600000</v>
      </c>
      <c r="I39" s="24">
        <v>400000</v>
      </c>
      <c r="J39" s="24">
        <v>400000</v>
      </c>
    </row>
    <row r="40" spans="2:7" s="15" customFormat="1" ht="15" customHeight="1">
      <c r="B40" s="13" t="s">
        <v>101</v>
      </c>
      <c r="C40" s="14">
        <f t="shared" si="0"/>
        <v>30</v>
      </c>
      <c r="D40" s="26"/>
      <c r="E40" s="26"/>
      <c r="F40" s="26"/>
      <c r="G40" s="33"/>
    </row>
    <row r="41" spans="2:7" s="15" customFormat="1" ht="15" customHeight="1">
      <c r="B41" s="13" t="s">
        <v>37</v>
      </c>
      <c r="C41" s="14">
        <f t="shared" si="0"/>
        <v>31</v>
      </c>
      <c r="D41" s="26"/>
      <c r="E41" s="26"/>
      <c r="F41" s="26"/>
      <c r="G41" s="33"/>
    </row>
    <row r="42" spans="2:7" s="15" customFormat="1" ht="12" customHeight="1">
      <c r="B42" s="13" t="s">
        <v>38</v>
      </c>
      <c r="C42" s="14">
        <f t="shared" si="0"/>
        <v>32</v>
      </c>
      <c r="D42" s="26">
        <f>72900*3</f>
        <v>218700</v>
      </c>
      <c r="E42" s="26"/>
      <c r="F42" s="26"/>
      <c r="G42" s="33">
        <f t="shared" si="1"/>
        <v>0</v>
      </c>
    </row>
    <row r="43" spans="2:7" s="15" customFormat="1" ht="12" customHeight="1">
      <c r="B43" s="13" t="s">
        <v>98</v>
      </c>
      <c r="C43" s="14">
        <f t="shared" si="0"/>
        <v>33</v>
      </c>
      <c r="D43" s="29"/>
      <c r="E43" s="30">
        <f>+E44+500000</f>
        <v>4140183.18</v>
      </c>
      <c r="F43" s="31"/>
      <c r="G43" s="32"/>
    </row>
    <row r="44" spans="2:7" s="15" customFormat="1" ht="12" customHeight="1">
      <c r="B44" s="13" t="s">
        <v>39</v>
      </c>
      <c r="C44" s="14">
        <f t="shared" si="0"/>
        <v>34</v>
      </c>
      <c r="D44" s="29"/>
      <c r="E44" s="31">
        <v>3640183.18</v>
      </c>
      <c r="F44" s="26"/>
      <c r="G44" s="32"/>
    </row>
    <row r="45" spans="2:7" s="15" customFormat="1" ht="12" customHeight="1">
      <c r="B45" s="13" t="s">
        <v>40</v>
      </c>
      <c r="C45" s="14">
        <f t="shared" si="0"/>
        <v>35</v>
      </c>
      <c r="D45" s="29"/>
      <c r="E45" s="26">
        <v>0</v>
      </c>
      <c r="F45" s="26"/>
      <c r="G45" s="32"/>
    </row>
    <row r="46" spans="2:7" s="15" customFormat="1" ht="10.5" customHeight="1">
      <c r="B46" s="13" t="s">
        <v>41</v>
      </c>
      <c r="C46" s="14">
        <f t="shared" si="0"/>
        <v>36</v>
      </c>
      <c r="D46" s="29"/>
      <c r="E46" s="31">
        <v>1</v>
      </c>
      <c r="F46" s="31"/>
      <c r="G46" s="32"/>
    </row>
    <row r="47" spans="2:7" s="15" customFormat="1" ht="12" customHeight="1">
      <c r="B47" s="13" t="s">
        <v>42</v>
      </c>
      <c r="C47" s="14">
        <f t="shared" si="0"/>
        <v>37</v>
      </c>
      <c r="D47" s="29"/>
      <c r="E47" s="29">
        <f>SUM(E48:E50)</f>
        <v>5</v>
      </c>
      <c r="F47" s="29"/>
      <c r="G47" s="32"/>
    </row>
    <row r="48" spans="2:7" s="15" customFormat="1" ht="12" customHeight="1">
      <c r="B48" s="13" t="s">
        <v>43</v>
      </c>
      <c r="C48" s="14">
        <f t="shared" si="0"/>
        <v>38</v>
      </c>
      <c r="D48" s="29"/>
      <c r="E48" s="29">
        <v>1</v>
      </c>
      <c r="F48" s="29"/>
      <c r="G48" s="32"/>
    </row>
    <row r="49" spans="2:7" s="15" customFormat="1" ht="12" customHeight="1">
      <c r="B49" s="13" t="s">
        <v>44</v>
      </c>
      <c r="C49" s="14">
        <f t="shared" si="0"/>
        <v>39</v>
      </c>
      <c r="D49" s="29"/>
      <c r="E49" s="29">
        <v>1</v>
      </c>
      <c r="F49" s="29"/>
      <c r="G49" s="32"/>
    </row>
    <row r="50" spans="2:7" s="15" customFormat="1" ht="12" customHeight="1">
      <c r="B50" s="13" t="s">
        <v>45</v>
      </c>
      <c r="C50" s="14">
        <f t="shared" si="0"/>
        <v>40</v>
      </c>
      <c r="D50" s="29"/>
      <c r="E50" s="29">
        <v>3</v>
      </c>
      <c r="F50" s="29"/>
      <c r="G50" s="32"/>
    </row>
    <row r="51" spans="2:7" s="15" customFormat="1" ht="12" customHeight="1">
      <c r="B51" s="5"/>
      <c r="G51" s="17"/>
    </row>
    <row r="52" spans="2:7" s="15" customFormat="1" ht="24" customHeight="1">
      <c r="B52" s="41" t="s">
        <v>99</v>
      </c>
      <c r="C52" s="41"/>
      <c r="D52" s="19" t="s">
        <v>46</v>
      </c>
      <c r="F52" s="19"/>
      <c r="G52" s="17"/>
    </row>
    <row r="53" spans="2:7" s="15" customFormat="1" ht="24" customHeight="1">
      <c r="B53" s="41" t="s">
        <v>47</v>
      </c>
      <c r="C53" s="41"/>
      <c r="D53" s="42" t="s">
        <v>48</v>
      </c>
      <c r="E53" s="42"/>
      <c r="F53" s="42"/>
      <c r="G53" s="42"/>
    </row>
    <row r="54" spans="2:7" s="15" customFormat="1" ht="24" customHeight="1">
      <c r="B54" s="18"/>
      <c r="C54" s="18"/>
      <c r="D54" s="35"/>
      <c r="E54" s="35"/>
      <c r="F54" s="35"/>
      <c r="G54" s="35"/>
    </row>
    <row r="55" spans="2:7" s="15" customFormat="1" ht="15.75" customHeight="1">
      <c r="B55" s="38" t="s">
        <v>107</v>
      </c>
      <c r="G55" s="17"/>
    </row>
  </sheetData>
  <sheetProtection selectLockedCells="1" selectUnlockedCells="1"/>
  <mergeCells count="7">
    <mergeCell ref="D1:F1"/>
    <mergeCell ref="C2:G2"/>
    <mergeCell ref="B4:G4"/>
    <mergeCell ref="B6:G6"/>
    <mergeCell ref="B52:C52"/>
    <mergeCell ref="B53:C53"/>
    <mergeCell ref="D53:G53"/>
  </mergeCells>
  <printOptions/>
  <pageMargins left="0.4724409448818898" right="0.15748031496062992" top="0.15748031496062992" bottom="0.2362204724409449" header="0.15748031496062992" footer="0.1968503937007874"/>
  <pageSetup firstPageNumber="1" useFirstPageNumber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5"/>
  <sheetViews>
    <sheetView zoomScalePageLayoutView="0" workbookViewId="0" topLeftCell="A7">
      <selection activeCell="E30" sqref="E30"/>
    </sheetView>
  </sheetViews>
  <sheetFormatPr defaultColWidth="9.140625" defaultRowHeight="12" customHeight="1"/>
  <cols>
    <col min="1" max="1" width="9.140625" style="2" customWidth="1"/>
    <col min="2" max="2" width="42.7109375" style="1" customWidth="1"/>
    <col min="3" max="3" width="4.28125" style="2" customWidth="1"/>
    <col min="4" max="4" width="13.57421875" style="2" customWidth="1"/>
    <col min="5" max="5" width="13.28125" style="2" customWidth="1"/>
    <col min="6" max="6" width="13.140625" style="2" customWidth="1"/>
    <col min="7" max="7" width="5.7109375" style="3" customWidth="1"/>
    <col min="8" max="11" width="9.140625" style="2" hidden="1" customWidth="1"/>
    <col min="12" max="12" width="12.28125" style="2" hidden="1" customWidth="1"/>
    <col min="13" max="14" width="9.140625" style="2" hidden="1" customWidth="1"/>
    <col min="15" max="15" width="9.140625" style="2" customWidth="1"/>
    <col min="16" max="16384" width="9.140625" style="2" customWidth="1"/>
  </cols>
  <sheetData>
    <row r="1" spans="2:6" ht="21" customHeight="1">
      <c r="B1" s="4" t="s">
        <v>0</v>
      </c>
      <c r="D1" s="39" t="s">
        <v>1</v>
      </c>
      <c r="E1" s="39"/>
      <c r="F1" s="39"/>
    </row>
    <row r="2" spans="2:7" ht="19.5" customHeight="1">
      <c r="B2" s="5"/>
      <c r="C2" s="43" t="s">
        <v>2</v>
      </c>
      <c r="D2" s="43"/>
      <c r="E2" s="43"/>
      <c r="F2" s="43"/>
      <c r="G2" s="43"/>
    </row>
    <row r="3" spans="2:6" ht="9.75" customHeight="1">
      <c r="B3" s="5"/>
      <c r="C3" s="6"/>
      <c r="D3" s="6"/>
      <c r="E3" s="6"/>
      <c r="F3" s="6"/>
    </row>
    <row r="4" spans="2:7" ht="17.25" customHeight="1">
      <c r="B4" s="44" t="s">
        <v>105</v>
      </c>
      <c r="C4" s="44"/>
      <c r="D4" s="44"/>
      <c r="E4" s="44"/>
      <c r="F4" s="44"/>
      <c r="G4" s="44"/>
    </row>
    <row r="5" spans="2:7" ht="11.25" customHeight="1">
      <c r="B5" s="7"/>
      <c r="C5" s="7"/>
      <c r="D5" s="7"/>
      <c r="E5" s="7"/>
      <c r="F5" s="7"/>
      <c r="G5" s="7"/>
    </row>
    <row r="6" spans="2:7" ht="15" customHeight="1">
      <c r="B6" s="44" t="s">
        <v>102</v>
      </c>
      <c r="C6" s="44"/>
      <c r="D6" s="44"/>
      <c r="E6" s="44"/>
      <c r="F6" s="44"/>
      <c r="G6" s="44"/>
    </row>
    <row r="7" spans="2:7" ht="9.75" customHeight="1">
      <c r="B7" s="7"/>
      <c r="C7" s="7"/>
      <c r="D7" s="7"/>
      <c r="E7" s="7"/>
      <c r="F7" s="7"/>
      <c r="G7" s="7"/>
    </row>
    <row r="8" spans="2:7" s="12" customFormat="1" ht="18.75" customHeight="1">
      <c r="B8" s="8" t="s">
        <v>3</v>
      </c>
      <c r="C8" s="8" t="s">
        <v>4</v>
      </c>
      <c r="D8" s="9" t="s">
        <v>5</v>
      </c>
      <c r="E8" s="9" t="s">
        <v>6</v>
      </c>
      <c r="F8" s="10" t="s">
        <v>7</v>
      </c>
      <c r="G8" s="11" t="s">
        <v>8</v>
      </c>
    </row>
    <row r="9" spans="2:7" s="15" customFormat="1" ht="20.25" customHeight="1">
      <c r="B9" s="13" t="s">
        <v>9</v>
      </c>
      <c r="C9" s="14">
        <v>1</v>
      </c>
      <c r="D9" s="29">
        <v>0</v>
      </c>
      <c r="E9" s="28">
        <f>+E10</f>
        <v>3640183.18</v>
      </c>
      <c r="F9" s="26"/>
      <c r="G9" s="32"/>
    </row>
    <row r="10" spans="2:7" s="15" customFormat="1" ht="12" customHeight="1">
      <c r="B10" s="13" t="s">
        <v>10</v>
      </c>
      <c r="C10" s="14">
        <f>+C9+1</f>
        <v>2</v>
      </c>
      <c r="D10" s="29"/>
      <c r="E10" s="26">
        <v>3640183.18</v>
      </c>
      <c r="F10" s="26"/>
      <c r="G10" s="32"/>
    </row>
    <row r="11" spans="2:7" s="15" customFormat="1" ht="12" customHeight="1">
      <c r="B11" s="13" t="s">
        <v>11</v>
      </c>
      <c r="C11" s="14">
        <f>+C10+1</f>
        <v>3</v>
      </c>
      <c r="D11" s="29">
        <v>0</v>
      </c>
      <c r="E11" s="26"/>
      <c r="F11" s="26"/>
      <c r="G11" s="32"/>
    </row>
    <row r="12" spans="2:7" s="15" customFormat="1" ht="15" customHeight="1">
      <c r="B12" s="13" t="s">
        <v>12</v>
      </c>
      <c r="C12" s="14"/>
      <c r="D12" s="29"/>
      <c r="E12" s="26"/>
      <c r="F12" s="26"/>
      <c r="G12" s="32"/>
    </row>
    <row r="13" spans="2:7" s="15" customFormat="1" ht="13.5" customHeight="1">
      <c r="B13" s="16" t="s">
        <v>13</v>
      </c>
      <c r="C13" s="14">
        <f>+C11+1</f>
        <v>4</v>
      </c>
      <c r="D13" s="31">
        <f>SUM(D14:D15)</f>
        <v>525000300</v>
      </c>
      <c r="E13" s="31">
        <f>SUM(E14:E15)</f>
        <v>211161203.2</v>
      </c>
      <c r="F13" s="26">
        <f>+D13-E13</f>
        <v>313839096.8</v>
      </c>
      <c r="G13" s="33">
        <f>+E13/D13</f>
        <v>0.40221158578385574</v>
      </c>
    </row>
    <row r="14" spans="2:7" s="15" customFormat="1" ht="14.25" customHeight="1">
      <c r="B14" s="13" t="s">
        <v>14</v>
      </c>
      <c r="C14" s="14">
        <f aca="true" t="shared" si="0" ref="C14:C50">+C13+1</f>
        <v>5</v>
      </c>
      <c r="D14" s="26"/>
      <c r="E14" s="28"/>
      <c r="F14" s="26">
        <f>+D14-E14</f>
        <v>0</v>
      </c>
      <c r="G14" s="34"/>
    </row>
    <row r="15" spans="2:7" s="15" customFormat="1" ht="12" customHeight="1">
      <c r="B15" s="13" t="s">
        <v>97</v>
      </c>
      <c r="C15" s="14">
        <f t="shared" si="0"/>
        <v>6</v>
      </c>
      <c r="D15" s="26">
        <f>+D17</f>
        <v>525000300</v>
      </c>
      <c r="E15" s="26">
        <f>+E17</f>
        <v>211161203.2</v>
      </c>
      <c r="F15" s="26"/>
      <c r="G15" s="33">
        <f>+E15/D15</f>
        <v>0.40221158578385574</v>
      </c>
    </row>
    <row r="16" spans="2:7" s="15" customFormat="1" ht="12" customHeight="1">
      <c r="B16" s="16" t="s">
        <v>15</v>
      </c>
      <c r="C16" s="14">
        <f t="shared" si="0"/>
        <v>7</v>
      </c>
      <c r="D16" s="26">
        <f>+D17</f>
        <v>525000300</v>
      </c>
      <c r="E16" s="26">
        <f>+E17</f>
        <v>211161203.2</v>
      </c>
      <c r="F16" s="26">
        <f>+D16-E16</f>
        <v>313839096.8</v>
      </c>
      <c r="G16" s="33">
        <f>+E16/D16</f>
        <v>0.40221158578385574</v>
      </c>
    </row>
    <row r="17" spans="2:7" s="15" customFormat="1" ht="15.75" customHeight="1">
      <c r="B17" s="13" t="s">
        <v>16</v>
      </c>
      <c r="C17" s="14">
        <f t="shared" si="0"/>
        <v>8</v>
      </c>
      <c r="D17" s="26">
        <f>+D18+D21+D22</f>
        <v>525000300</v>
      </c>
      <c r="E17" s="27">
        <f>+E18+E21+E22</f>
        <v>211161203.2</v>
      </c>
      <c r="F17" s="26">
        <f>+D17-E17</f>
        <v>313839096.8</v>
      </c>
      <c r="G17" s="33">
        <f>+E17/D17</f>
        <v>0.40221158578385574</v>
      </c>
    </row>
    <row r="18" spans="2:7" s="15" customFormat="1" ht="12" customHeight="1">
      <c r="B18" s="13" t="s">
        <v>17</v>
      </c>
      <c r="C18" s="14">
        <f t="shared" si="0"/>
        <v>9</v>
      </c>
      <c r="D18" s="26">
        <f>SUM(D19:D20)</f>
        <v>0</v>
      </c>
      <c r="E18" s="27">
        <f>SUM(E19:E20)</f>
        <v>0</v>
      </c>
      <c r="F18" s="26">
        <f>+D18-E18</f>
        <v>0</v>
      </c>
      <c r="G18" s="32"/>
    </row>
    <row r="19" spans="2:12" s="15" customFormat="1" ht="12" customHeight="1">
      <c r="B19" s="13" t="s">
        <v>18</v>
      </c>
      <c r="C19" s="14">
        <f t="shared" si="0"/>
        <v>10</v>
      </c>
      <c r="D19" s="26"/>
      <c r="E19" s="26"/>
      <c r="F19" s="26"/>
      <c r="G19" s="32"/>
      <c r="H19" s="24">
        <v>902263</v>
      </c>
      <c r="I19" s="24">
        <v>1658200</v>
      </c>
      <c r="J19" s="24">
        <v>454632</v>
      </c>
      <c r="K19" s="24">
        <v>3248275.86</v>
      </c>
      <c r="L19" s="25">
        <f>SUM(H19:K19)</f>
        <v>6263370.859999999</v>
      </c>
    </row>
    <row r="20" spans="2:8" s="15" customFormat="1" ht="12" customHeight="1">
      <c r="B20" s="13" t="s">
        <v>19</v>
      </c>
      <c r="C20" s="14">
        <f t="shared" si="0"/>
        <v>11</v>
      </c>
      <c r="D20" s="26"/>
      <c r="E20" s="26"/>
      <c r="F20" s="26"/>
      <c r="G20" s="32"/>
      <c r="H20" s="15">
        <v>311677</v>
      </c>
    </row>
    <row r="21" spans="2:8" s="15" customFormat="1" ht="12" customHeight="1">
      <c r="B21" s="13" t="s">
        <v>20</v>
      </c>
      <c r="C21" s="14">
        <f t="shared" si="0"/>
        <v>12</v>
      </c>
      <c r="D21" s="26"/>
      <c r="E21" s="27"/>
      <c r="F21" s="26"/>
      <c r="G21" s="32"/>
      <c r="H21" s="15">
        <v>763091</v>
      </c>
    </row>
    <row r="22" spans="2:7" s="15" customFormat="1" ht="12" customHeight="1">
      <c r="B22" s="13" t="s">
        <v>21</v>
      </c>
      <c r="C22" s="14">
        <f t="shared" si="0"/>
        <v>13</v>
      </c>
      <c r="D22" s="28">
        <f>SUM(D23:D42)</f>
        <v>525000300</v>
      </c>
      <c r="E22" s="28">
        <f>SUM(E23:E42)</f>
        <v>211161203.2</v>
      </c>
      <c r="F22" s="28">
        <f>+D22-E22</f>
        <v>313839096.8</v>
      </c>
      <c r="G22" s="33">
        <f>+E22/D22</f>
        <v>0.40221158578385574</v>
      </c>
    </row>
    <row r="23" spans="2:8" s="15" customFormat="1" ht="13.5" customHeight="1">
      <c r="B23" s="13" t="s">
        <v>22</v>
      </c>
      <c r="C23" s="14">
        <f t="shared" si="0"/>
        <v>14</v>
      </c>
      <c r="D23" s="26">
        <f>359500*3</f>
        <v>1078500</v>
      </c>
      <c r="E23" s="26">
        <f>500000-164500</f>
        <v>335500</v>
      </c>
      <c r="F23" s="26"/>
      <c r="G23" s="33">
        <f aca="true" t="shared" si="1" ref="G23:G42">+E23/D23</f>
        <v>0.311080203987019</v>
      </c>
      <c r="H23" s="24">
        <v>500000</v>
      </c>
    </row>
    <row r="24" spans="2:10" s="15" customFormat="1" ht="12" customHeight="1">
      <c r="B24" s="13" t="s">
        <v>23</v>
      </c>
      <c r="C24" s="14">
        <f t="shared" si="0"/>
        <v>15</v>
      </c>
      <c r="D24" s="26">
        <f>262500*3</f>
        <v>787500</v>
      </c>
      <c r="E24" s="26"/>
      <c r="F24" s="26"/>
      <c r="G24" s="33">
        <f t="shared" si="1"/>
        <v>0</v>
      </c>
      <c r="H24" s="24">
        <v>248000</v>
      </c>
      <c r="I24" s="15">
        <v>215000</v>
      </c>
      <c r="J24" s="15">
        <f>+H24+I24</f>
        <v>463000</v>
      </c>
    </row>
    <row r="25" spans="2:8" s="15" customFormat="1" ht="15.75" customHeight="1">
      <c r="B25" s="13" t="s">
        <v>24</v>
      </c>
      <c r="C25" s="14">
        <f t="shared" si="0"/>
        <v>16</v>
      </c>
      <c r="D25" s="26">
        <f>262500*3</f>
        <v>787500</v>
      </c>
      <c r="E25" s="26"/>
      <c r="F25" s="26"/>
      <c r="G25" s="33">
        <f t="shared" si="1"/>
        <v>0</v>
      </c>
      <c r="H25" s="24">
        <v>390000</v>
      </c>
    </row>
    <row r="26" spans="2:7" s="15" customFormat="1" ht="12" customHeight="1">
      <c r="B26" s="13" t="s">
        <v>25</v>
      </c>
      <c r="C26" s="14">
        <f t="shared" si="0"/>
        <v>17</v>
      </c>
      <c r="D26" s="26">
        <f>2712500*3</f>
        <v>8137500</v>
      </c>
      <c r="E26" s="26"/>
      <c r="F26" s="26"/>
      <c r="G26" s="33">
        <f t="shared" si="1"/>
        <v>0</v>
      </c>
    </row>
    <row r="27" spans="2:7" s="15" customFormat="1" ht="12" customHeight="1">
      <c r="B27" s="13" t="s">
        <v>26</v>
      </c>
      <c r="C27" s="14">
        <f t="shared" si="0"/>
        <v>18</v>
      </c>
      <c r="D27" s="26">
        <f>7291700*3</f>
        <v>21875100</v>
      </c>
      <c r="E27" s="26"/>
      <c r="F27" s="26"/>
      <c r="G27" s="33">
        <f t="shared" si="1"/>
        <v>0</v>
      </c>
    </row>
    <row r="28" spans="2:7" s="15" customFormat="1" ht="15" customHeight="1">
      <c r="B28" s="13" t="s">
        <v>27</v>
      </c>
      <c r="C28" s="14">
        <f t="shared" si="0"/>
        <v>19</v>
      </c>
      <c r="D28" s="26">
        <f>2916700*3</f>
        <v>8750100</v>
      </c>
      <c r="E28" s="26"/>
      <c r="F28" s="26"/>
      <c r="G28" s="33">
        <f t="shared" si="1"/>
        <v>0</v>
      </c>
    </row>
    <row r="29" spans="2:7" s="15" customFormat="1" ht="12" customHeight="1">
      <c r="B29" s="13" t="s">
        <v>28</v>
      </c>
      <c r="C29" s="14">
        <f t="shared" si="0"/>
        <v>20</v>
      </c>
      <c r="D29" s="26">
        <f>(204200+729200)*3</f>
        <v>2800200</v>
      </c>
      <c r="E29" s="26"/>
      <c r="F29" s="26"/>
      <c r="G29" s="33">
        <f t="shared" si="1"/>
        <v>0</v>
      </c>
    </row>
    <row r="30" spans="2:7" s="15" customFormat="1" ht="24.75" customHeight="1">
      <c r="B30" s="13" t="s">
        <v>100</v>
      </c>
      <c r="C30" s="14"/>
      <c r="D30" s="26">
        <f>28938400*3</f>
        <v>86815200</v>
      </c>
      <c r="E30" s="26">
        <v>11467671.86</v>
      </c>
      <c r="F30" s="26"/>
      <c r="G30" s="33"/>
    </row>
    <row r="31" spans="2:7" s="15" customFormat="1" ht="12" customHeight="1">
      <c r="B31" s="13" t="s">
        <v>29</v>
      </c>
      <c r="C31" s="14">
        <f>+C29+1</f>
        <v>21</v>
      </c>
      <c r="D31" s="26"/>
      <c r="E31" s="26"/>
      <c r="F31" s="26"/>
      <c r="G31" s="33"/>
    </row>
    <row r="32" spans="2:7" s="15" customFormat="1" ht="12.75" customHeight="1">
      <c r="B32" s="13" t="s">
        <v>30</v>
      </c>
      <c r="C32" s="14">
        <f t="shared" si="0"/>
        <v>22</v>
      </c>
      <c r="D32" s="26"/>
      <c r="E32" s="26"/>
      <c r="F32" s="26"/>
      <c r="G32" s="33"/>
    </row>
    <row r="33" spans="2:7" s="15" customFormat="1" ht="12" customHeight="1">
      <c r="B33" s="13" t="s">
        <v>96</v>
      </c>
      <c r="C33" s="14">
        <f t="shared" si="0"/>
        <v>23</v>
      </c>
      <c r="D33" s="26">
        <f>729200*3</f>
        <v>2187600</v>
      </c>
      <c r="E33" s="26">
        <f>2000+2500+20000+30000+20000+90000</f>
        <v>164500</v>
      </c>
      <c r="F33" s="26"/>
      <c r="G33" s="33">
        <f t="shared" si="1"/>
        <v>0.07519656244285976</v>
      </c>
    </row>
    <row r="34" spans="2:14" s="15" customFormat="1" ht="12" customHeight="1">
      <c r="B34" s="13" t="s">
        <v>31</v>
      </c>
      <c r="C34" s="14">
        <f t="shared" si="0"/>
        <v>24</v>
      </c>
      <c r="D34" s="26"/>
      <c r="E34" s="26"/>
      <c r="F34" s="26"/>
      <c r="G34" s="33"/>
      <c r="H34" s="24">
        <v>6900000</v>
      </c>
      <c r="I34" s="24">
        <v>3500000</v>
      </c>
      <c r="J34" s="24">
        <v>300000</v>
      </c>
      <c r="K34" s="24">
        <v>300000</v>
      </c>
      <c r="L34" s="24">
        <v>300000</v>
      </c>
      <c r="M34" s="24">
        <v>3330000</v>
      </c>
      <c r="N34" s="15">
        <f>SUM(H34:M34)</f>
        <v>14630000</v>
      </c>
    </row>
    <row r="35" spans="2:7" s="15" customFormat="1" ht="10.5" customHeight="1">
      <c r="B35" s="13" t="s">
        <v>32</v>
      </c>
      <c r="C35" s="14">
        <f t="shared" si="0"/>
        <v>25</v>
      </c>
      <c r="D35" s="26">
        <f>(4375000+14583300+111562500)*3</f>
        <v>391562400</v>
      </c>
      <c r="E35" s="26">
        <f>211161203.2-11467671.86-500000</f>
        <v>199193531.33999997</v>
      </c>
      <c r="F35" s="26"/>
      <c r="G35" s="33">
        <f t="shared" si="1"/>
        <v>0.5087146552886589</v>
      </c>
    </row>
    <row r="36" spans="2:11" s="15" customFormat="1" ht="12" customHeight="1">
      <c r="B36" s="13" t="s">
        <v>33</v>
      </c>
      <c r="C36" s="14">
        <f t="shared" si="0"/>
        <v>26</v>
      </c>
      <c r="D36" s="26"/>
      <c r="E36" s="26"/>
      <c r="F36" s="26"/>
      <c r="G36" s="33"/>
      <c r="H36" s="24">
        <v>750000</v>
      </c>
      <c r="I36" s="25">
        <v>945000</v>
      </c>
      <c r="J36" s="24">
        <v>520000</v>
      </c>
      <c r="K36" s="15">
        <f>+H36+J36</f>
        <v>1270000</v>
      </c>
    </row>
    <row r="37" spans="2:7" s="15" customFormat="1" ht="13.5" customHeight="1">
      <c r="B37" s="13" t="s">
        <v>34</v>
      </c>
      <c r="C37" s="14">
        <f t="shared" si="0"/>
        <v>27</v>
      </c>
      <c r="D37" s="26"/>
      <c r="E37" s="26"/>
      <c r="F37" s="26"/>
      <c r="G37" s="33"/>
    </row>
    <row r="38" spans="2:7" s="15" customFormat="1" ht="14.25" customHeight="1">
      <c r="B38" s="13" t="s">
        <v>35</v>
      </c>
      <c r="C38" s="14">
        <f t="shared" si="0"/>
        <v>28</v>
      </c>
      <c r="D38" s="26"/>
      <c r="E38" s="26"/>
      <c r="F38" s="28"/>
      <c r="G38" s="33"/>
    </row>
    <row r="39" spans="2:10" s="15" customFormat="1" ht="11.25" customHeight="1">
      <c r="B39" s="13" t="s">
        <v>36</v>
      </c>
      <c r="C39" s="14">
        <f t="shared" si="0"/>
        <v>29</v>
      </c>
      <c r="D39" s="26"/>
      <c r="E39" s="26"/>
      <c r="F39" s="26"/>
      <c r="G39" s="33"/>
      <c r="H39" s="24">
        <v>600000</v>
      </c>
      <c r="I39" s="24">
        <v>400000</v>
      </c>
      <c r="J39" s="24">
        <v>400000</v>
      </c>
    </row>
    <row r="40" spans="2:7" s="15" customFormat="1" ht="15" customHeight="1">
      <c r="B40" s="13" t="s">
        <v>101</v>
      </c>
      <c r="C40" s="14">
        <f t="shared" si="0"/>
        <v>30</v>
      </c>
      <c r="D40" s="26"/>
      <c r="E40" s="26"/>
      <c r="F40" s="26"/>
      <c r="G40" s="33"/>
    </row>
    <row r="41" spans="2:7" s="15" customFormat="1" ht="15" customHeight="1">
      <c r="B41" s="13" t="s">
        <v>37</v>
      </c>
      <c r="C41" s="14">
        <f t="shared" si="0"/>
        <v>31</v>
      </c>
      <c r="D41" s="26"/>
      <c r="E41" s="26"/>
      <c r="F41" s="26"/>
      <c r="G41" s="33"/>
    </row>
    <row r="42" spans="2:7" s="15" customFormat="1" ht="12" customHeight="1">
      <c r="B42" s="13" t="s">
        <v>38</v>
      </c>
      <c r="C42" s="14">
        <f t="shared" si="0"/>
        <v>32</v>
      </c>
      <c r="D42" s="26">
        <f>72900*3</f>
        <v>218700</v>
      </c>
      <c r="E42" s="26"/>
      <c r="F42" s="26"/>
      <c r="G42" s="33">
        <f t="shared" si="1"/>
        <v>0</v>
      </c>
    </row>
    <row r="43" spans="2:7" s="15" customFormat="1" ht="12" customHeight="1">
      <c r="B43" s="13" t="s">
        <v>108</v>
      </c>
      <c r="C43" s="14">
        <f t="shared" si="0"/>
        <v>33</v>
      </c>
      <c r="D43" s="29"/>
      <c r="E43" s="30">
        <f>+E44</f>
        <v>3640183.18</v>
      </c>
      <c r="F43" s="31"/>
      <c r="G43" s="32"/>
    </row>
    <row r="44" spans="2:7" s="15" customFormat="1" ht="12" customHeight="1">
      <c r="B44" s="13" t="s">
        <v>39</v>
      </c>
      <c r="C44" s="14">
        <f t="shared" si="0"/>
        <v>34</v>
      </c>
      <c r="D44" s="29"/>
      <c r="E44" s="31">
        <v>3640183.18</v>
      </c>
      <c r="F44" s="26"/>
      <c r="G44" s="32"/>
    </row>
    <row r="45" spans="2:7" s="15" customFormat="1" ht="12" customHeight="1">
      <c r="B45" s="13" t="s">
        <v>40</v>
      </c>
      <c r="C45" s="14">
        <f t="shared" si="0"/>
        <v>35</v>
      </c>
      <c r="D45" s="29"/>
      <c r="E45" s="26">
        <v>0</v>
      </c>
      <c r="F45" s="26"/>
      <c r="G45" s="32"/>
    </row>
    <row r="46" spans="2:7" s="15" customFormat="1" ht="10.5" customHeight="1">
      <c r="B46" s="13" t="s">
        <v>41</v>
      </c>
      <c r="C46" s="14">
        <f t="shared" si="0"/>
        <v>36</v>
      </c>
      <c r="D46" s="29"/>
      <c r="E46" s="31">
        <v>1</v>
      </c>
      <c r="F46" s="31"/>
      <c r="G46" s="32"/>
    </row>
    <row r="47" spans="2:7" s="15" customFormat="1" ht="12" customHeight="1">
      <c r="B47" s="13" t="s">
        <v>42</v>
      </c>
      <c r="C47" s="14">
        <f t="shared" si="0"/>
        <v>37</v>
      </c>
      <c r="D47" s="29"/>
      <c r="E47" s="29">
        <f>SUM(E48:E50)</f>
        <v>5</v>
      </c>
      <c r="F47" s="29"/>
      <c r="G47" s="32"/>
    </row>
    <row r="48" spans="2:7" s="15" customFormat="1" ht="12" customHeight="1">
      <c r="B48" s="13" t="s">
        <v>43</v>
      </c>
      <c r="C48" s="14">
        <f t="shared" si="0"/>
        <v>38</v>
      </c>
      <c r="D48" s="29"/>
      <c r="E48" s="29">
        <v>1</v>
      </c>
      <c r="F48" s="29"/>
      <c r="G48" s="32"/>
    </row>
    <row r="49" spans="2:7" s="15" customFormat="1" ht="12" customHeight="1">
      <c r="B49" s="13" t="s">
        <v>44</v>
      </c>
      <c r="C49" s="14">
        <f t="shared" si="0"/>
        <v>39</v>
      </c>
      <c r="D49" s="29"/>
      <c r="E49" s="29">
        <v>1</v>
      </c>
      <c r="F49" s="29"/>
      <c r="G49" s="32"/>
    </row>
    <row r="50" spans="2:7" s="15" customFormat="1" ht="12" customHeight="1">
      <c r="B50" s="13" t="s">
        <v>45</v>
      </c>
      <c r="C50" s="14">
        <f t="shared" si="0"/>
        <v>40</v>
      </c>
      <c r="D50" s="29"/>
      <c r="E50" s="29">
        <v>3</v>
      </c>
      <c r="F50" s="29"/>
      <c r="G50" s="32"/>
    </row>
    <row r="51" spans="2:7" s="15" customFormat="1" ht="12" customHeight="1">
      <c r="B51" s="5"/>
      <c r="G51" s="17"/>
    </row>
    <row r="52" spans="2:7" s="15" customFormat="1" ht="24" customHeight="1">
      <c r="B52" s="41" t="s">
        <v>99</v>
      </c>
      <c r="C52" s="41"/>
      <c r="D52" s="19" t="s">
        <v>46</v>
      </c>
      <c r="F52" s="19"/>
      <c r="G52" s="17"/>
    </row>
    <row r="53" spans="2:7" s="15" customFormat="1" ht="24" customHeight="1">
      <c r="B53" s="41" t="s">
        <v>47</v>
      </c>
      <c r="C53" s="41"/>
      <c r="D53" s="42" t="s">
        <v>48</v>
      </c>
      <c r="E53" s="42"/>
      <c r="F53" s="42"/>
      <c r="G53" s="42"/>
    </row>
    <row r="54" spans="2:7" s="15" customFormat="1" ht="24" customHeight="1">
      <c r="B54" s="18"/>
      <c r="C54" s="18"/>
      <c r="D54" s="35"/>
      <c r="E54" s="35"/>
      <c r="F54" s="35"/>
      <c r="G54" s="35"/>
    </row>
    <row r="55" spans="2:7" s="15" customFormat="1" ht="15.75" customHeight="1">
      <c r="B55" s="38" t="s">
        <v>104</v>
      </c>
      <c r="G55" s="17"/>
    </row>
  </sheetData>
  <sheetProtection selectLockedCells="1" selectUnlockedCells="1"/>
  <mergeCells count="7">
    <mergeCell ref="D1:F1"/>
    <mergeCell ref="B4:G4"/>
    <mergeCell ref="B52:C52"/>
    <mergeCell ref="B53:C53"/>
    <mergeCell ref="D53:G53"/>
    <mergeCell ref="B6:G6"/>
    <mergeCell ref="C2:G2"/>
  </mergeCells>
  <printOptions/>
  <pageMargins left="0.4724409448818898" right="0.15748031496062992" top="0.15748031496062992" bottom="0.2362204724409449" header="0.15748031496062992" footer="0.1968503937007874"/>
  <pageSetup firstPageNumber="1" useFirstPageNumber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C13">
      <selection activeCell="P40" sqref="P40"/>
    </sheetView>
  </sheetViews>
  <sheetFormatPr defaultColWidth="37.7109375" defaultRowHeight="12.75"/>
  <cols>
    <col min="1" max="2" width="37.7109375" style="0" hidden="1" customWidth="1"/>
    <col min="3" max="3" width="13.57421875" style="0" customWidth="1"/>
    <col min="4" max="5" width="37.7109375" style="0" hidden="1" customWidth="1"/>
    <col min="6" max="6" width="49.8515625" style="0" hidden="1" customWidth="1"/>
    <col min="7" max="7" width="56.00390625" style="0" customWidth="1"/>
    <col min="8" max="8" width="37.7109375" style="0" hidden="1" customWidth="1"/>
    <col min="9" max="9" width="18.00390625" style="0" customWidth="1"/>
    <col min="10" max="15" width="0" style="0" hidden="1" customWidth="1"/>
    <col min="16" max="16" width="23.00390625" style="0" customWidth="1"/>
  </cols>
  <sheetData>
    <row r="1" spans="1:14" ht="12.75">
      <c r="A1" s="20" t="s">
        <v>49</v>
      </c>
      <c r="B1" s="20" t="s">
        <v>50</v>
      </c>
      <c r="C1" s="20" t="s">
        <v>51</v>
      </c>
      <c r="D1" s="20" t="s">
        <v>52</v>
      </c>
      <c r="E1" s="20" t="s">
        <v>53</v>
      </c>
      <c r="F1" s="20" t="s">
        <v>54</v>
      </c>
      <c r="G1" s="20" t="s">
        <v>55</v>
      </c>
      <c r="H1" s="20" t="s">
        <v>56</v>
      </c>
      <c r="I1" s="20" t="s">
        <v>57</v>
      </c>
      <c r="J1" s="20" t="s">
        <v>58</v>
      </c>
      <c r="K1" s="20" t="s">
        <v>59</v>
      </c>
      <c r="L1" s="20" t="s">
        <v>60</v>
      </c>
      <c r="M1" s="20" t="s">
        <v>61</v>
      </c>
      <c r="N1" s="20" t="s">
        <v>62</v>
      </c>
    </row>
    <row r="2" spans="1:14" ht="15">
      <c r="A2" t="s">
        <v>63</v>
      </c>
      <c r="B2" t="s">
        <v>64</v>
      </c>
      <c r="C2" t="s">
        <v>65</v>
      </c>
      <c r="D2" t="e">
        <f>{#N/A}</f>
        <v>#N/A</v>
      </c>
      <c r="E2" t="s">
        <v>66</v>
      </c>
      <c r="F2">
        <v>0</v>
      </c>
      <c r="G2" s="21" t="s">
        <v>67</v>
      </c>
      <c r="H2" s="22">
        <v>2100000100</v>
      </c>
      <c r="I2" s="22">
        <v>175000100</v>
      </c>
      <c r="J2" s="22">
        <v>175000100</v>
      </c>
      <c r="K2" s="22">
        <f>+I2+J2</f>
        <v>350000200</v>
      </c>
      <c r="L2" s="22">
        <v>0</v>
      </c>
      <c r="M2" s="22">
        <v>0</v>
      </c>
      <c r="N2" s="22">
        <v>0</v>
      </c>
    </row>
    <row r="3" spans="1:14" ht="12.75">
      <c r="A3" t="s">
        <v>63</v>
      </c>
      <c r="B3" t="s">
        <v>64</v>
      </c>
      <c r="C3" t="s">
        <v>65</v>
      </c>
      <c r="D3" t="e">
        <f>{#N/A}</f>
        <v>#N/A</v>
      </c>
      <c r="E3" t="s">
        <v>66</v>
      </c>
      <c r="F3">
        <v>0</v>
      </c>
      <c r="G3" t="s">
        <v>68</v>
      </c>
      <c r="H3" s="23">
        <v>2100000100</v>
      </c>
      <c r="I3" s="23">
        <v>175000100</v>
      </c>
      <c r="J3" s="23">
        <v>175000100</v>
      </c>
      <c r="K3" s="23">
        <v>0</v>
      </c>
      <c r="L3" s="23">
        <v>0</v>
      </c>
      <c r="M3" s="23">
        <v>0</v>
      </c>
      <c r="N3" s="23">
        <v>0</v>
      </c>
    </row>
    <row r="4" spans="1:14" ht="15">
      <c r="A4" t="s">
        <v>63</v>
      </c>
      <c r="B4" t="s">
        <v>64</v>
      </c>
      <c r="C4" t="s">
        <v>65</v>
      </c>
      <c r="D4" t="e">
        <f>{#N/A}</f>
        <v>#N/A</v>
      </c>
      <c r="E4" t="s">
        <v>66</v>
      </c>
      <c r="F4" t="s">
        <v>69</v>
      </c>
      <c r="G4" s="21" t="s">
        <v>70</v>
      </c>
      <c r="H4" s="22">
        <v>2100000100</v>
      </c>
      <c r="I4" s="22">
        <v>175000100</v>
      </c>
      <c r="J4" s="22">
        <v>175000100</v>
      </c>
      <c r="K4" s="22">
        <v>0</v>
      </c>
      <c r="L4" s="22">
        <v>0</v>
      </c>
      <c r="M4" s="22">
        <v>0</v>
      </c>
      <c r="N4" s="22">
        <v>0</v>
      </c>
    </row>
    <row r="5" spans="1:14" ht="12.75">
      <c r="A5" t="s">
        <v>63</v>
      </c>
      <c r="B5" t="s">
        <v>64</v>
      </c>
      <c r="C5" t="s">
        <v>65</v>
      </c>
      <c r="D5" t="e">
        <f>{#N/A}</f>
        <v>#N/A</v>
      </c>
      <c r="E5" t="s">
        <v>66</v>
      </c>
      <c r="F5" t="s">
        <v>69</v>
      </c>
      <c r="G5" t="s">
        <v>71</v>
      </c>
      <c r="H5" s="23">
        <v>2100000100</v>
      </c>
      <c r="I5" s="23">
        <v>175000100</v>
      </c>
      <c r="J5" s="23">
        <v>175000100</v>
      </c>
      <c r="K5" s="23">
        <v>0</v>
      </c>
      <c r="L5" s="23">
        <v>0</v>
      </c>
      <c r="M5" s="23">
        <v>0</v>
      </c>
      <c r="N5" s="23">
        <v>0</v>
      </c>
    </row>
    <row r="6" spans="1:14" ht="12.75">
      <c r="A6" t="s">
        <v>63</v>
      </c>
      <c r="B6" t="s">
        <v>64</v>
      </c>
      <c r="C6" t="s">
        <v>65</v>
      </c>
      <c r="D6" t="e">
        <f>{#N/A}</f>
        <v>#N/A</v>
      </c>
      <c r="E6" t="s">
        <v>66</v>
      </c>
      <c r="F6" t="s">
        <v>69</v>
      </c>
      <c r="G6" t="s">
        <v>72</v>
      </c>
      <c r="H6" s="23">
        <v>2100000100</v>
      </c>
      <c r="I6" s="23">
        <v>175000100</v>
      </c>
      <c r="J6" s="23">
        <v>175000100</v>
      </c>
      <c r="K6" s="23">
        <v>0</v>
      </c>
      <c r="L6" s="23">
        <v>0</v>
      </c>
      <c r="M6" s="23">
        <v>0</v>
      </c>
      <c r="N6" s="23">
        <v>0</v>
      </c>
    </row>
    <row r="7" spans="1:14" ht="12.75">
      <c r="A7" t="s">
        <v>63</v>
      </c>
      <c r="B7" t="s">
        <v>64</v>
      </c>
      <c r="C7" t="s">
        <v>65</v>
      </c>
      <c r="D7" t="e">
        <f>{#N/A}</f>
        <v>#N/A</v>
      </c>
      <c r="E7" t="s">
        <v>66</v>
      </c>
      <c r="F7" t="s">
        <v>69</v>
      </c>
      <c r="G7" t="s">
        <v>73</v>
      </c>
      <c r="H7" s="23">
        <v>2100000100</v>
      </c>
      <c r="I7" s="23">
        <v>175000100</v>
      </c>
      <c r="J7" s="23">
        <v>175000100</v>
      </c>
      <c r="K7" s="23">
        <v>0</v>
      </c>
      <c r="L7" s="23">
        <v>0</v>
      </c>
      <c r="M7" s="23">
        <v>0</v>
      </c>
      <c r="N7" s="23">
        <v>0</v>
      </c>
    </row>
    <row r="8" spans="1:14" ht="12.75">
      <c r="A8" t="s">
        <v>63</v>
      </c>
      <c r="B8" t="s">
        <v>64</v>
      </c>
      <c r="C8" t="s">
        <v>65</v>
      </c>
      <c r="D8" t="e">
        <f>{#N/A}</f>
        <v>#N/A</v>
      </c>
      <c r="E8" t="s">
        <v>66</v>
      </c>
      <c r="F8" t="s">
        <v>69</v>
      </c>
      <c r="G8" t="s">
        <v>74</v>
      </c>
      <c r="H8" s="23">
        <v>2450000</v>
      </c>
      <c r="I8" s="23">
        <v>204200</v>
      </c>
      <c r="J8" s="23">
        <v>204200</v>
      </c>
      <c r="K8" s="23">
        <v>0</v>
      </c>
      <c r="L8" s="23">
        <v>0</v>
      </c>
      <c r="M8" s="23">
        <v>0</v>
      </c>
      <c r="N8" s="23">
        <v>0</v>
      </c>
    </row>
    <row r="9" spans="1:14" ht="12.75">
      <c r="A9" t="s">
        <v>63</v>
      </c>
      <c r="B9" t="s">
        <v>64</v>
      </c>
      <c r="C9" t="s">
        <v>65</v>
      </c>
      <c r="D9" t="e">
        <f>{#N/A}</f>
        <v>#N/A</v>
      </c>
      <c r="E9" t="s">
        <v>66</v>
      </c>
      <c r="F9" t="s">
        <v>69</v>
      </c>
      <c r="G9" t="s">
        <v>75</v>
      </c>
      <c r="H9" s="23">
        <v>2450000</v>
      </c>
      <c r="I9" s="23">
        <v>204200</v>
      </c>
      <c r="J9" s="23">
        <v>204200</v>
      </c>
      <c r="K9" s="23">
        <v>0</v>
      </c>
      <c r="L9" s="23">
        <v>0</v>
      </c>
      <c r="M9" s="23">
        <v>0</v>
      </c>
      <c r="N9" s="23">
        <v>0</v>
      </c>
    </row>
    <row r="10" spans="1:14" ht="12.75">
      <c r="A10" t="s">
        <v>63</v>
      </c>
      <c r="B10" t="s">
        <v>64</v>
      </c>
      <c r="C10" t="s">
        <v>65</v>
      </c>
      <c r="D10" t="e">
        <f>{#N/A}</f>
        <v>#N/A</v>
      </c>
      <c r="E10" t="s">
        <v>66</v>
      </c>
      <c r="F10" t="s">
        <v>69</v>
      </c>
      <c r="G10" t="s">
        <v>76</v>
      </c>
      <c r="H10" s="23">
        <v>45613800</v>
      </c>
      <c r="I10" s="23">
        <v>3801200</v>
      </c>
      <c r="J10" s="23">
        <v>3801200</v>
      </c>
      <c r="K10" s="23">
        <v>0</v>
      </c>
      <c r="L10" s="23">
        <v>0</v>
      </c>
      <c r="M10" s="23">
        <v>0</v>
      </c>
      <c r="N10" s="23">
        <v>0</v>
      </c>
    </row>
    <row r="11" spans="1:14" ht="12.75">
      <c r="A11" t="s">
        <v>63</v>
      </c>
      <c r="B11" t="s">
        <v>64</v>
      </c>
      <c r="C11" t="s">
        <v>65</v>
      </c>
      <c r="D11" t="e">
        <f>{#N/A}</f>
        <v>#N/A</v>
      </c>
      <c r="E11" t="s">
        <v>66</v>
      </c>
      <c r="F11" t="s">
        <v>69</v>
      </c>
      <c r="G11" t="s">
        <v>77</v>
      </c>
      <c r="H11" s="23">
        <v>4313800</v>
      </c>
      <c r="I11" s="23">
        <v>359500</v>
      </c>
      <c r="J11" s="23">
        <v>359500</v>
      </c>
      <c r="K11" s="23">
        <v>0</v>
      </c>
      <c r="L11" s="23">
        <v>0</v>
      </c>
      <c r="M11" s="23">
        <v>0</v>
      </c>
      <c r="N11" s="23">
        <v>0</v>
      </c>
    </row>
    <row r="12" spans="1:14" ht="12.75">
      <c r="A12" t="s">
        <v>63</v>
      </c>
      <c r="B12" t="s">
        <v>64</v>
      </c>
      <c r="C12" t="s">
        <v>65</v>
      </c>
      <c r="D12" t="e">
        <f>{#N/A}</f>
        <v>#N/A</v>
      </c>
      <c r="E12" t="s">
        <v>66</v>
      </c>
      <c r="F12" t="s">
        <v>69</v>
      </c>
      <c r="G12" t="s">
        <v>78</v>
      </c>
      <c r="H12" s="23">
        <v>3150000</v>
      </c>
      <c r="I12" s="23">
        <v>262500</v>
      </c>
      <c r="J12" s="23">
        <v>262500</v>
      </c>
      <c r="K12" s="23">
        <v>0</v>
      </c>
      <c r="L12" s="23">
        <v>0</v>
      </c>
      <c r="M12" s="23">
        <v>0</v>
      </c>
      <c r="N12" s="23">
        <v>0</v>
      </c>
    </row>
    <row r="13" spans="1:14" ht="12.75">
      <c r="A13" t="s">
        <v>63</v>
      </c>
      <c r="B13" t="s">
        <v>64</v>
      </c>
      <c r="C13" t="s">
        <v>65</v>
      </c>
      <c r="D13" t="e">
        <f>{#N/A}</f>
        <v>#N/A</v>
      </c>
      <c r="E13" t="s">
        <v>66</v>
      </c>
      <c r="F13" t="s">
        <v>69</v>
      </c>
      <c r="G13" t="s">
        <v>79</v>
      </c>
      <c r="H13" s="23">
        <v>3150000</v>
      </c>
      <c r="I13" s="23">
        <v>262500</v>
      </c>
      <c r="J13" s="23">
        <v>262500</v>
      </c>
      <c r="K13" s="23">
        <v>0</v>
      </c>
      <c r="L13" s="23">
        <v>0</v>
      </c>
      <c r="M13" s="23">
        <v>0</v>
      </c>
      <c r="N13" s="23">
        <v>0</v>
      </c>
    </row>
    <row r="14" spans="1:14" ht="12.75">
      <c r="A14" t="s">
        <v>63</v>
      </c>
      <c r="B14" t="s">
        <v>64</v>
      </c>
      <c r="C14" t="s">
        <v>65</v>
      </c>
      <c r="D14" t="e">
        <f>{#N/A}</f>
        <v>#N/A</v>
      </c>
      <c r="E14" t="s">
        <v>66</v>
      </c>
      <c r="F14" t="s">
        <v>69</v>
      </c>
      <c r="G14" t="s">
        <v>80</v>
      </c>
      <c r="H14" s="23">
        <v>35000000</v>
      </c>
      <c r="I14" s="23">
        <v>2916700</v>
      </c>
      <c r="J14" s="23">
        <v>2916700</v>
      </c>
      <c r="K14" s="23">
        <v>0</v>
      </c>
      <c r="L14" s="23">
        <v>0</v>
      </c>
      <c r="M14" s="23">
        <v>0</v>
      </c>
      <c r="N14" s="23">
        <v>0</v>
      </c>
    </row>
    <row r="15" spans="1:14" ht="12.75">
      <c r="A15" t="s">
        <v>63</v>
      </c>
      <c r="B15" t="s">
        <v>64</v>
      </c>
      <c r="C15" t="s">
        <v>65</v>
      </c>
      <c r="D15" t="e">
        <f>{#N/A}</f>
        <v>#N/A</v>
      </c>
      <c r="E15" t="s">
        <v>66</v>
      </c>
      <c r="F15" t="s">
        <v>69</v>
      </c>
      <c r="G15" t="s">
        <v>81</v>
      </c>
      <c r="H15" s="23">
        <v>17500000</v>
      </c>
      <c r="I15" s="23">
        <v>1458400</v>
      </c>
      <c r="J15" s="23">
        <v>1458400</v>
      </c>
      <c r="K15" s="23">
        <v>0</v>
      </c>
      <c r="L15" s="23">
        <v>0</v>
      </c>
      <c r="M15" s="23">
        <v>0</v>
      </c>
      <c r="N15" s="23">
        <v>0</v>
      </c>
    </row>
    <row r="16" spans="1:14" ht="12.75">
      <c r="A16" t="s">
        <v>63</v>
      </c>
      <c r="B16" t="s">
        <v>64</v>
      </c>
      <c r="C16" t="s">
        <v>65</v>
      </c>
      <c r="D16" t="e">
        <f>{#N/A}</f>
        <v>#N/A</v>
      </c>
      <c r="E16" t="s">
        <v>66</v>
      </c>
      <c r="F16" t="s">
        <v>69</v>
      </c>
      <c r="G16" t="s">
        <v>82</v>
      </c>
      <c r="H16" s="23">
        <v>8750000</v>
      </c>
      <c r="I16" s="23">
        <v>729200</v>
      </c>
      <c r="J16" s="23">
        <v>729200</v>
      </c>
      <c r="K16" s="23">
        <v>0</v>
      </c>
      <c r="L16" s="23">
        <v>0</v>
      </c>
      <c r="M16" s="23">
        <v>0</v>
      </c>
      <c r="N16" s="23">
        <v>0</v>
      </c>
    </row>
    <row r="17" spans="1:14" ht="12.75">
      <c r="A17" t="s">
        <v>63</v>
      </c>
      <c r="B17" t="s">
        <v>64</v>
      </c>
      <c r="C17" t="s">
        <v>65</v>
      </c>
      <c r="D17" t="e">
        <f>{#N/A}</f>
        <v>#N/A</v>
      </c>
      <c r="E17" t="s">
        <v>66</v>
      </c>
      <c r="F17" t="s">
        <v>69</v>
      </c>
      <c r="G17" t="s">
        <v>83</v>
      </c>
      <c r="H17" s="23">
        <v>8750000</v>
      </c>
      <c r="I17" s="23">
        <v>729200</v>
      </c>
      <c r="J17" s="23">
        <v>729200</v>
      </c>
      <c r="K17" s="23">
        <v>0</v>
      </c>
      <c r="L17" s="23">
        <v>0</v>
      </c>
      <c r="M17" s="23">
        <v>0</v>
      </c>
      <c r="N17" s="23">
        <v>0</v>
      </c>
    </row>
    <row r="18" spans="1:14" ht="12.75">
      <c r="A18" t="s">
        <v>63</v>
      </c>
      <c r="B18" t="s">
        <v>64</v>
      </c>
      <c r="C18" t="s">
        <v>65</v>
      </c>
      <c r="D18" t="e">
        <f>{#N/A}</f>
        <v>#N/A</v>
      </c>
      <c r="E18" t="s">
        <v>66</v>
      </c>
      <c r="F18" t="s">
        <v>69</v>
      </c>
      <c r="G18" t="s">
        <v>84</v>
      </c>
      <c r="H18" s="23">
        <v>120050000</v>
      </c>
      <c r="I18" s="23">
        <v>10004200</v>
      </c>
      <c r="J18" s="23">
        <v>10004200</v>
      </c>
      <c r="K18" s="23">
        <v>0</v>
      </c>
      <c r="L18" s="23">
        <v>0</v>
      </c>
      <c r="M18" s="23">
        <v>0</v>
      </c>
      <c r="N18" s="23">
        <v>0</v>
      </c>
    </row>
    <row r="19" spans="1:14" ht="12.75">
      <c r="A19" t="s">
        <v>63</v>
      </c>
      <c r="B19" t="s">
        <v>64</v>
      </c>
      <c r="C19" t="s">
        <v>65</v>
      </c>
      <c r="D19" t="e">
        <f>{#N/A}</f>
        <v>#N/A</v>
      </c>
      <c r="E19" t="s">
        <v>66</v>
      </c>
      <c r="F19" t="s">
        <v>69</v>
      </c>
      <c r="G19" t="s">
        <v>85</v>
      </c>
      <c r="H19" s="23">
        <v>87500000</v>
      </c>
      <c r="I19" s="23">
        <v>7291700</v>
      </c>
      <c r="J19" s="23">
        <v>7291700</v>
      </c>
      <c r="K19" s="23">
        <v>0</v>
      </c>
      <c r="L19" s="23">
        <v>0</v>
      </c>
      <c r="M19" s="23">
        <v>0</v>
      </c>
      <c r="N19" s="23">
        <v>0</v>
      </c>
    </row>
    <row r="20" spans="1:14" ht="12.75">
      <c r="A20" t="s">
        <v>63</v>
      </c>
      <c r="B20" t="s">
        <v>64</v>
      </c>
      <c r="C20" t="s">
        <v>65</v>
      </c>
      <c r="D20" t="e">
        <f>{#N/A}</f>
        <v>#N/A</v>
      </c>
      <c r="E20" t="s">
        <v>66</v>
      </c>
      <c r="F20" t="s">
        <v>69</v>
      </c>
      <c r="G20" t="s">
        <v>86</v>
      </c>
      <c r="H20" s="23">
        <v>32550000</v>
      </c>
      <c r="I20" s="23">
        <v>2712500</v>
      </c>
      <c r="J20" s="23">
        <v>2712500</v>
      </c>
      <c r="K20" s="23">
        <v>0</v>
      </c>
      <c r="L20" s="23">
        <v>0</v>
      </c>
      <c r="M20" s="23">
        <v>0</v>
      </c>
      <c r="N20" s="23">
        <v>0</v>
      </c>
    </row>
    <row r="21" spans="1:14" ht="25.5">
      <c r="A21" t="s">
        <v>63</v>
      </c>
      <c r="B21" t="s">
        <v>64</v>
      </c>
      <c r="C21" t="s">
        <v>65</v>
      </c>
      <c r="D21" t="e">
        <f>{#N/A}</f>
        <v>#N/A</v>
      </c>
      <c r="E21" t="s">
        <v>66</v>
      </c>
      <c r="F21" t="s">
        <v>69</v>
      </c>
      <c r="G21" s="36" t="s">
        <v>87</v>
      </c>
      <c r="H21" s="23">
        <v>575636300</v>
      </c>
      <c r="I21" s="23">
        <v>47969600</v>
      </c>
      <c r="J21" s="23">
        <v>47969600</v>
      </c>
      <c r="K21" s="23">
        <v>0</v>
      </c>
      <c r="L21" s="23">
        <v>0</v>
      </c>
      <c r="M21" s="23">
        <v>0</v>
      </c>
      <c r="N21" s="23">
        <v>0</v>
      </c>
    </row>
    <row r="22" spans="1:14" ht="25.5">
      <c r="A22" t="s">
        <v>63</v>
      </c>
      <c r="B22" t="s">
        <v>64</v>
      </c>
      <c r="C22" t="s">
        <v>65</v>
      </c>
      <c r="D22" t="e">
        <f>{#N/A}</f>
        <v>#N/A</v>
      </c>
      <c r="E22" t="s">
        <v>66</v>
      </c>
      <c r="F22" t="s">
        <v>69</v>
      </c>
      <c r="G22" s="36" t="s">
        <v>88</v>
      </c>
      <c r="H22" s="23">
        <v>347261300</v>
      </c>
      <c r="I22" s="23">
        <v>28938400</v>
      </c>
      <c r="J22" s="23">
        <v>28938400</v>
      </c>
      <c r="K22" s="23">
        <v>0</v>
      </c>
      <c r="L22" s="23">
        <v>0</v>
      </c>
      <c r="M22" s="23">
        <v>0</v>
      </c>
      <c r="N22" s="23">
        <v>0</v>
      </c>
    </row>
    <row r="23" spans="1:14" ht="12.75">
      <c r="A23" t="s">
        <v>63</v>
      </c>
      <c r="B23" t="s">
        <v>64</v>
      </c>
      <c r="C23" t="s">
        <v>65</v>
      </c>
      <c r="D23" t="e">
        <f>{#N/A}</f>
        <v>#N/A</v>
      </c>
      <c r="E23" t="s">
        <v>66</v>
      </c>
      <c r="F23" t="s">
        <v>69</v>
      </c>
      <c r="G23" t="s">
        <v>89</v>
      </c>
      <c r="H23" s="23">
        <v>52500000</v>
      </c>
      <c r="I23" s="23">
        <v>4375000</v>
      </c>
      <c r="J23" s="23">
        <v>4375000</v>
      </c>
      <c r="K23" s="23">
        <v>0</v>
      </c>
      <c r="L23" s="23">
        <v>0</v>
      </c>
      <c r="M23" s="23">
        <v>0</v>
      </c>
      <c r="N23" s="23">
        <v>0</v>
      </c>
    </row>
    <row r="24" spans="1:14" ht="12.75">
      <c r="A24" t="s">
        <v>63</v>
      </c>
      <c r="B24" t="s">
        <v>64</v>
      </c>
      <c r="C24" t="s">
        <v>65</v>
      </c>
      <c r="D24" t="e">
        <f>{#N/A}</f>
        <v>#N/A</v>
      </c>
      <c r="E24" t="s">
        <v>66</v>
      </c>
      <c r="F24" t="s">
        <v>69</v>
      </c>
      <c r="G24" t="s">
        <v>90</v>
      </c>
      <c r="H24" s="23">
        <v>875000</v>
      </c>
      <c r="I24" s="23">
        <v>72900</v>
      </c>
      <c r="J24" s="23">
        <v>72900</v>
      </c>
      <c r="K24" s="23">
        <v>0</v>
      </c>
      <c r="L24" s="23">
        <v>0</v>
      </c>
      <c r="M24" s="23">
        <v>0</v>
      </c>
      <c r="N24" s="23">
        <v>0</v>
      </c>
    </row>
    <row r="25" spans="1:14" ht="25.5">
      <c r="A25" t="s">
        <v>63</v>
      </c>
      <c r="B25" t="s">
        <v>64</v>
      </c>
      <c r="C25" t="s">
        <v>65</v>
      </c>
      <c r="D25" t="e">
        <f>{#N/A}</f>
        <v>#N/A</v>
      </c>
      <c r="E25" t="s">
        <v>66</v>
      </c>
      <c r="F25" t="s">
        <v>69</v>
      </c>
      <c r="G25" s="36" t="s">
        <v>91</v>
      </c>
      <c r="H25" s="23">
        <v>175000000</v>
      </c>
      <c r="I25" s="23">
        <v>14583300</v>
      </c>
      <c r="J25" s="23">
        <v>14583300</v>
      </c>
      <c r="K25" s="23">
        <v>0</v>
      </c>
      <c r="L25" s="23">
        <v>0</v>
      </c>
      <c r="M25" s="23">
        <v>0</v>
      </c>
      <c r="N25" s="23">
        <v>0</v>
      </c>
    </row>
    <row r="26" spans="1:14" ht="12.75">
      <c r="A26" t="s">
        <v>63</v>
      </c>
      <c r="B26" t="s">
        <v>64</v>
      </c>
      <c r="C26" t="s">
        <v>65</v>
      </c>
      <c r="D26" t="e">
        <f>{#N/A}</f>
        <v>#N/A</v>
      </c>
      <c r="E26" t="s">
        <v>66</v>
      </c>
      <c r="F26" t="s">
        <v>69</v>
      </c>
      <c r="G26" t="s">
        <v>92</v>
      </c>
      <c r="H26" s="23">
        <v>1338750000</v>
      </c>
      <c r="I26" s="23">
        <v>111562500</v>
      </c>
      <c r="J26" s="23">
        <v>111562500</v>
      </c>
      <c r="K26" s="23">
        <v>0</v>
      </c>
      <c r="L26" s="23">
        <v>0</v>
      </c>
      <c r="M26" s="23">
        <v>0</v>
      </c>
      <c r="N26" s="23">
        <v>0</v>
      </c>
    </row>
    <row r="27" spans="1:14" ht="12.75">
      <c r="A27" t="s">
        <v>63</v>
      </c>
      <c r="B27" t="s">
        <v>64</v>
      </c>
      <c r="C27" t="s">
        <v>65</v>
      </c>
      <c r="D27" t="e">
        <f>{#N/A}</f>
        <v>#N/A</v>
      </c>
      <c r="E27" t="s">
        <v>66</v>
      </c>
      <c r="F27" t="s">
        <v>69</v>
      </c>
      <c r="G27" t="s">
        <v>93</v>
      </c>
      <c r="H27" s="23">
        <v>1338750000</v>
      </c>
      <c r="I27" s="23">
        <v>111562500</v>
      </c>
      <c r="J27" s="23">
        <v>111562500</v>
      </c>
      <c r="K27" s="23">
        <v>0</v>
      </c>
      <c r="L27" s="23">
        <v>0</v>
      </c>
      <c r="M27" s="23">
        <v>0</v>
      </c>
      <c r="N27" s="23">
        <v>0</v>
      </c>
    </row>
    <row r="28" spans="1:14" ht="15">
      <c r="A28" t="s">
        <v>63</v>
      </c>
      <c r="B28" t="s">
        <v>64</v>
      </c>
      <c r="C28" t="s">
        <v>65</v>
      </c>
      <c r="D28" t="e">
        <f>{#N/A}</f>
        <v>#N/A</v>
      </c>
      <c r="E28" t="s">
        <v>66</v>
      </c>
      <c r="F28" t="s">
        <v>69</v>
      </c>
      <c r="G28" s="21" t="s">
        <v>67</v>
      </c>
      <c r="H28" s="22">
        <v>2100000100</v>
      </c>
      <c r="I28" s="22">
        <v>175000100</v>
      </c>
      <c r="J28" s="22">
        <v>175000100</v>
      </c>
      <c r="K28" s="22">
        <v>0</v>
      </c>
      <c r="L28" s="22">
        <v>0</v>
      </c>
      <c r="M28" s="22">
        <v>0</v>
      </c>
      <c r="N28" s="22">
        <v>0</v>
      </c>
    </row>
    <row r="29" spans="1:14" ht="12.75">
      <c r="A29" t="s">
        <v>63</v>
      </c>
      <c r="B29" t="s">
        <v>64</v>
      </c>
      <c r="C29" t="s">
        <v>65</v>
      </c>
      <c r="D29" t="e">
        <f>{#N/A}</f>
        <v>#N/A</v>
      </c>
      <c r="E29" t="s">
        <v>66</v>
      </c>
      <c r="F29" t="s">
        <v>69</v>
      </c>
      <c r="G29" t="s">
        <v>68</v>
      </c>
      <c r="H29" s="23">
        <v>2100000100</v>
      </c>
      <c r="I29" s="23">
        <v>175000100</v>
      </c>
      <c r="J29" s="23">
        <v>175000100</v>
      </c>
      <c r="K29" s="23">
        <v>0</v>
      </c>
      <c r="L29" s="23">
        <v>0</v>
      </c>
      <c r="M29" s="23">
        <v>0</v>
      </c>
      <c r="N29" s="23">
        <v>0</v>
      </c>
    </row>
    <row r="30" spans="8:14" ht="12.75">
      <c r="H30" s="23"/>
      <c r="I30" s="23"/>
      <c r="J30" s="23"/>
      <c r="K30" s="23"/>
      <c r="L30" s="23"/>
      <c r="M30" s="23"/>
      <c r="N30" s="23"/>
    </row>
    <row r="31" spans="1:14" ht="15">
      <c r="A31" t="s">
        <v>63</v>
      </c>
      <c r="B31" t="s">
        <v>64</v>
      </c>
      <c r="C31" t="s">
        <v>94</v>
      </c>
      <c r="D31" t="e">
        <f>{#N/A}</f>
        <v>#N/A</v>
      </c>
      <c r="E31" t="s">
        <v>66</v>
      </c>
      <c r="F31" t="s">
        <v>69</v>
      </c>
      <c r="G31" s="21" t="s">
        <v>70</v>
      </c>
      <c r="H31" s="22">
        <v>402591100</v>
      </c>
      <c r="I31" s="22">
        <v>33549300</v>
      </c>
      <c r="J31" s="22">
        <v>33549300</v>
      </c>
      <c r="K31" s="22">
        <f>+I31+J31</f>
        <v>67098600</v>
      </c>
      <c r="L31" s="22">
        <v>0</v>
      </c>
      <c r="M31" s="22">
        <v>0</v>
      </c>
      <c r="N31" s="22">
        <v>0</v>
      </c>
    </row>
    <row r="32" spans="1:16" ht="12.75">
      <c r="A32" t="s">
        <v>63</v>
      </c>
      <c r="B32" t="s">
        <v>64</v>
      </c>
      <c r="C32" t="s">
        <v>94</v>
      </c>
      <c r="D32" t="e">
        <f>{#N/A}</f>
        <v>#N/A</v>
      </c>
      <c r="E32" t="s">
        <v>66</v>
      </c>
      <c r="F32" t="s">
        <v>69</v>
      </c>
      <c r="G32" t="s">
        <v>71</v>
      </c>
      <c r="H32" s="23">
        <v>402591100</v>
      </c>
      <c r="I32" s="23">
        <v>33549300</v>
      </c>
      <c r="J32" s="23">
        <v>33549300</v>
      </c>
      <c r="K32" s="23">
        <v>0</v>
      </c>
      <c r="L32" s="23">
        <v>0</v>
      </c>
      <c r="M32" s="23">
        <v>0</v>
      </c>
      <c r="N32" s="23">
        <v>0</v>
      </c>
      <c r="P32">
        <f>+I32*2</f>
        <v>67098600</v>
      </c>
    </row>
    <row r="33" spans="1:16" ht="12.75">
      <c r="A33" t="s">
        <v>63</v>
      </c>
      <c r="B33" t="s">
        <v>64</v>
      </c>
      <c r="C33" t="s">
        <v>94</v>
      </c>
      <c r="D33" t="e">
        <f>{#N/A}</f>
        <v>#N/A</v>
      </c>
      <c r="E33" t="s">
        <v>66</v>
      </c>
      <c r="F33" t="s">
        <v>69</v>
      </c>
      <c r="G33" t="s">
        <v>72</v>
      </c>
      <c r="H33" s="23">
        <v>402591100</v>
      </c>
      <c r="I33" s="23">
        <v>33549300</v>
      </c>
      <c r="J33" s="23">
        <v>33549300</v>
      </c>
      <c r="K33" s="23">
        <v>0</v>
      </c>
      <c r="L33" s="23">
        <v>0</v>
      </c>
      <c r="M33" s="23">
        <v>0</v>
      </c>
      <c r="N33" s="23">
        <v>0</v>
      </c>
      <c r="P33">
        <f aca="true" t="shared" si="0" ref="P33:P51">+I33*2</f>
        <v>67098600</v>
      </c>
    </row>
    <row r="34" spans="1:16" ht="12.75">
      <c r="A34" t="s">
        <v>63</v>
      </c>
      <c r="B34" t="s">
        <v>64</v>
      </c>
      <c r="C34" t="s">
        <v>94</v>
      </c>
      <c r="D34" t="e">
        <f>{#N/A}</f>
        <v>#N/A</v>
      </c>
      <c r="E34" t="s">
        <v>66</v>
      </c>
      <c r="F34" t="s">
        <v>69</v>
      </c>
      <c r="G34" t="s">
        <v>73</v>
      </c>
      <c r="H34" s="23">
        <v>402591100</v>
      </c>
      <c r="I34" s="23">
        <v>33549300</v>
      </c>
      <c r="J34" s="23">
        <v>33549300</v>
      </c>
      <c r="K34" s="23">
        <v>0</v>
      </c>
      <c r="L34" s="23">
        <v>0</v>
      </c>
      <c r="M34" s="23">
        <v>0</v>
      </c>
      <c r="N34" s="23">
        <v>0</v>
      </c>
      <c r="P34">
        <f t="shared" si="0"/>
        <v>67098600</v>
      </c>
    </row>
    <row r="35" spans="1:16" ht="12.75">
      <c r="A35" t="s">
        <v>63</v>
      </c>
      <c r="B35" t="s">
        <v>64</v>
      </c>
      <c r="C35" t="s">
        <v>94</v>
      </c>
      <c r="D35" t="e">
        <f>{#N/A}</f>
        <v>#N/A</v>
      </c>
      <c r="E35" t="s">
        <v>66</v>
      </c>
      <c r="F35" t="s">
        <v>69</v>
      </c>
      <c r="G35" t="s">
        <v>76</v>
      </c>
      <c r="H35" s="23">
        <v>73298800</v>
      </c>
      <c r="I35" s="23">
        <v>6108300</v>
      </c>
      <c r="J35" s="23">
        <v>6108300</v>
      </c>
      <c r="K35" s="23">
        <v>0</v>
      </c>
      <c r="L35" s="23">
        <v>0</v>
      </c>
      <c r="M35" s="23">
        <v>0</v>
      </c>
      <c r="N35" s="23">
        <v>0</v>
      </c>
      <c r="P35">
        <f t="shared" si="0"/>
        <v>12216600</v>
      </c>
    </row>
    <row r="36" spans="1:16" ht="12.75">
      <c r="A36" t="s">
        <v>63</v>
      </c>
      <c r="B36" t="s">
        <v>64</v>
      </c>
      <c r="C36" t="s">
        <v>94</v>
      </c>
      <c r="D36" t="e">
        <f>{#N/A}</f>
        <v>#N/A</v>
      </c>
      <c r="E36" t="s">
        <v>66</v>
      </c>
      <c r="F36" t="s">
        <v>69</v>
      </c>
      <c r="G36" t="s">
        <v>77</v>
      </c>
      <c r="H36" s="23">
        <v>10675000</v>
      </c>
      <c r="I36" s="23">
        <v>889600</v>
      </c>
      <c r="J36" s="23">
        <v>889600</v>
      </c>
      <c r="K36" s="23">
        <v>0</v>
      </c>
      <c r="L36" s="23">
        <v>0</v>
      </c>
      <c r="M36" s="23">
        <v>0</v>
      </c>
      <c r="N36" s="23">
        <v>0</v>
      </c>
      <c r="P36">
        <f t="shared" si="0"/>
        <v>1779200</v>
      </c>
    </row>
    <row r="37" spans="1:16" ht="12.75">
      <c r="A37" t="s">
        <v>63</v>
      </c>
      <c r="B37" t="s">
        <v>64</v>
      </c>
      <c r="C37" t="s">
        <v>94</v>
      </c>
      <c r="D37" t="e">
        <f>{#N/A}</f>
        <v>#N/A</v>
      </c>
      <c r="E37" t="s">
        <v>66</v>
      </c>
      <c r="F37" t="s">
        <v>69</v>
      </c>
      <c r="G37" t="s">
        <v>78</v>
      </c>
      <c r="H37" s="23">
        <v>20300000</v>
      </c>
      <c r="I37" s="23">
        <v>1691700</v>
      </c>
      <c r="J37" s="23">
        <v>1691700</v>
      </c>
      <c r="K37" s="23">
        <v>0</v>
      </c>
      <c r="L37" s="23">
        <v>0</v>
      </c>
      <c r="M37" s="23">
        <v>0</v>
      </c>
      <c r="N37" s="23">
        <v>0</v>
      </c>
      <c r="P37">
        <f t="shared" si="0"/>
        <v>3383400</v>
      </c>
    </row>
    <row r="38" spans="1:16" ht="12.75">
      <c r="A38" t="s">
        <v>63</v>
      </c>
      <c r="B38" t="s">
        <v>64</v>
      </c>
      <c r="C38" t="s">
        <v>94</v>
      </c>
      <c r="D38" t="e">
        <f>{#N/A}</f>
        <v>#N/A</v>
      </c>
      <c r="E38" t="s">
        <v>66</v>
      </c>
      <c r="F38" t="s">
        <v>69</v>
      </c>
      <c r="G38" t="s">
        <v>79</v>
      </c>
      <c r="H38" s="23">
        <v>9448300</v>
      </c>
      <c r="I38" s="23">
        <v>787400</v>
      </c>
      <c r="J38" s="23">
        <v>787400</v>
      </c>
      <c r="K38" s="23">
        <v>0</v>
      </c>
      <c r="L38" s="23">
        <v>0</v>
      </c>
      <c r="M38" s="23">
        <v>0</v>
      </c>
      <c r="N38" s="23">
        <v>0</v>
      </c>
      <c r="P38">
        <f t="shared" si="0"/>
        <v>1574800</v>
      </c>
    </row>
    <row r="39" spans="1:16" ht="12.75">
      <c r="A39" t="s">
        <v>63</v>
      </c>
      <c r="B39" t="s">
        <v>64</v>
      </c>
      <c r="C39" t="s">
        <v>94</v>
      </c>
      <c r="D39" t="e">
        <f>{#N/A}</f>
        <v>#N/A</v>
      </c>
      <c r="E39" t="s">
        <v>66</v>
      </c>
      <c r="F39" t="s">
        <v>69</v>
      </c>
      <c r="G39" t="s">
        <v>80</v>
      </c>
      <c r="H39" s="23">
        <v>32000500</v>
      </c>
      <c r="I39" s="23">
        <v>2666700</v>
      </c>
      <c r="J39" s="23">
        <v>2666700</v>
      </c>
      <c r="K39" s="23">
        <v>0</v>
      </c>
      <c r="L39" s="23">
        <v>0</v>
      </c>
      <c r="M39" s="23">
        <v>0</v>
      </c>
      <c r="N39" s="23">
        <v>0</v>
      </c>
      <c r="P39">
        <f t="shared" si="0"/>
        <v>5333400</v>
      </c>
    </row>
    <row r="40" spans="1:16" ht="12.75">
      <c r="A40" t="s">
        <v>63</v>
      </c>
      <c r="B40" t="s">
        <v>64</v>
      </c>
      <c r="C40" t="s">
        <v>94</v>
      </c>
      <c r="D40" t="e">
        <f>{#N/A}</f>
        <v>#N/A</v>
      </c>
      <c r="E40" t="s">
        <v>66</v>
      </c>
      <c r="F40" t="s">
        <v>69</v>
      </c>
      <c r="G40" t="s">
        <v>95</v>
      </c>
      <c r="H40" s="23">
        <v>875000</v>
      </c>
      <c r="I40" s="23">
        <v>72900</v>
      </c>
      <c r="J40" s="23">
        <v>72900</v>
      </c>
      <c r="K40" s="23">
        <v>0</v>
      </c>
      <c r="L40" s="23">
        <v>0</v>
      </c>
      <c r="M40" s="23">
        <v>0</v>
      </c>
      <c r="N40" s="23">
        <v>0</v>
      </c>
      <c r="P40">
        <f t="shared" si="0"/>
        <v>145800</v>
      </c>
    </row>
    <row r="41" spans="1:16" ht="12.75">
      <c r="A41" t="s">
        <v>63</v>
      </c>
      <c r="B41" t="s">
        <v>64</v>
      </c>
      <c r="C41" t="s">
        <v>94</v>
      </c>
      <c r="D41" t="e">
        <f>{#N/A}</f>
        <v>#N/A</v>
      </c>
      <c r="E41" t="s">
        <v>66</v>
      </c>
      <c r="F41" t="s">
        <v>69</v>
      </c>
      <c r="G41" t="s">
        <v>81</v>
      </c>
      <c r="H41" s="23">
        <v>3955000</v>
      </c>
      <c r="I41" s="23">
        <v>329600</v>
      </c>
      <c r="J41" s="23">
        <v>329600</v>
      </c>
      <c r="K41" s="23">
        <v>0</v>
      </c>
      <c r="L41" s="23">
        <v>0</v>
      </c>
      <c r="M41" s="23">
        <v>0</v>
      </c>
      <c r="N41" s="23">
        <v>0</v>
      </c>
      <c r="P41">
        <f t="shared" si="0"/>
        <v>659200</v>
      </c>
    </row>
    <row r="42" spans="1:16" ht="12.75">
      <c r="A42" t="s">
        <v>63</v>
      </c>
      <c r="B42" t="s">
        <v>64</v>
      </c>
      <c r="C42" t="s">
        <v>94</v>
      </c>
      <c r="D42" t="e">
        <f>{#N/A}</f>
        <v>#N/A</v>
      </c>
      <c r="E42" t="s">
        <v>66</v>
      </c>
      <c r="F42" t="s">
        <v>69</v>
      </c>
      <c r="G42" t="s">
        <v>82</v>
      </c>
      <c r="H42" s="23">
        <v>1977500</v>
      </c>
      <c r="I42" s="23">
        <v>164800</v>
      </c>
      <c r="J42" s="23">
        <v>164800</v>
      </c>
      <c r="K42" s="23">
        <v>0</v>
      </c>
      <c r="L42" s="23">
        <v>0</v>
      </c>
      <c r="M42" s="23">
        <v>0</v>
      </c>
      <c r="N42" s="23">
        <v>0</v>
      </c>
      <c r="P42">
        <f t="shared" si="0"/>
        <v>329600</v>
      </c>
    </row>
    <row r="43" spans="1:16" ht="12.75">
      <c r="A43" t="s">
        <v>63</v>
      </c>
      <c r="B43" t="s">
        <v>64</v>
      </c>
      <c r="C43" t="s">
        <v>94</v>
      </c>
      <c r="D43" t="e">
        <f>{#N/A}</f>
        <v>#N/A</v>
      </c>
      <c r="E43" t="s">
        <v>66</v>
      </c>
      <c r="F43" t="s">
        <v>69</v>
      </c>
      <c r="G43" t="s">
        <v>83</v>
      </c>
      <c r="H43" s="23">
        <v>1977500</v>
      </c>
      <c r="I43" s="23">
        <v>164800</v>
      </c>
      <c r="J43" s="23">
        <v>164800</v>
      </c>
      <c r="K43" s="23">
        <v>0</v>
      </c>
      <c r="L43" s="23">
        <v>0</v>
      </c>
      <c r="M43" s="23">
        <v>0</v>
      </c>
      <c r="N43" s="23">
        <v>0</v>
      </c>
      <c r="P43">
        <f t="shared" si="0"/>
        <v>329600</v>
      </c>
    </row>
    <row r="44" spans="1:16" ht="12.75">
      <c r="A44" t="s">
        <v>63</v>
      </c>
      <c r="B44" t="s">
        <v>64</v>
      </c>
      <c r="C44" t="s">
        <v>94</v>
      </c>
      <c r="D44" t="e">
        <f>{#N/A}</f>
        <v>#N/A</v>
      </c>
      <c r="E44" t="s">
        <v>66</v>
      </c>
      <c r="F44" t="s">
        <v>69</v>
      </c>
      <c r="G44" t="s">
        <v>84</v>
      </c>
      <c r="H44" s="23">
        <v>20125000</v>
      </c>
      <c r="I44" s="23">
        <v>1677100</v>
      </c>
      <c r="J44" s="23">
        <v>1677100</v>
      </c>
      <c r="K44" s="23">
        <v>0</v>
      </c>
      <c r="L44" s="23">
        <v>0</v>
      </c>
      <c r="M44" s="23">
        <v>0</v>
      </c>
      <c r="N44" s="23">
        <v>0</v>
      </c>
      <c r="P44">
        <f t="shared" si="0"/>
        <v>3354200</v>
      </c>
    </row>
    <row r="45" spans="1:16" ht="12.75">
      <c r="A45" t="s">
        <v>63</v>
      </c>
      <c r="B45" t="s">
        <v>64</v>
      </c>
      <c r="C45" t="s">
        <v>94</v>
      </c>
      <c r="D45" t="e">
        <f>{#N/A}</f>
        <v>#N/A</v>
      </c>
      <c r="E45" t="s">
        <v>66</v>
      </c>
      <c r="F45" t="s">
        <v>69</v>
      </c>
      <c r="G45" t="s">
        <v>86</v>
      </c>
      <c r="H45" s="23">
        <v>20125000</v>
      </c>
      <c r="I45" s="23">
        <v>1677100</v>
      </c>
      <c r="J45" s="23">
        <v>1677100</v>
      </c>
      <c r="K45" s="23">
        <v>0</v>
      </c>
      <c r="L45" s="23">
        <v>0</v>
      </c>
      <c r="M45" s="23">
        <v>0</v>
      </c>
      <c r="N45" s="23">
        <v>0</v>
      </c>
      <c r="P45">
        <f t="shared" si="0"/>
        <v>3354200</v>
      </c>
    </row>
    <row r="46" spans="1:16" ht="25.5">
      <c r="A46" t="s">
        <v>63</v>
      </c>
      <c r="B46" t="s">
        <v>64</v>
      </c>
      <c r="C46" t="s">
        <v>94</v>
      </c>
      <c r="D46" t="e">
        <f>{#N/A}</f>
        <v>#N/A</v>
      </c>
      <c r="E46" t="s">
        <v>66</v>
      </c>
      <c r="F46" t="s">
        <v>69</v>
      </c>
      <c r="G46" s="36" t="s">
        <v>87</v>
      </c>
      <c r="H46" s="23">
        <v>261714300</v>
      </c>
      <c r="I46" s="23">
        <v>21809500</v>
      </c>
      <c r="J46" s="23">
        <v>21809500</v>
      </c>
      <c r="K46" s="23">
        <v>0</v>
      </c>
      <c r="L46" s="23">
        <v>0</v>
      </c>
      <c r="M46" s="23">
        <v>0</v>
      </c>
      <c r="N46" s="23">
        <v>0</v>
      </c>
      <c r="P46">
        <f t="shared" si="0"/>
        <v>43619000</v>
      </c>
    </row>
    <row r="47" spans="1:16" ht="25.5">
      <c r="A47" t="s">
        <v>63</v>
      </c>
      <c r="B47" t="s">
        <v>64</v>
      </c>
      <c r="C47" t="s">
        <v>94</v>
      </c>
      <c r="D47" t="e">
        <f>{#N/A}</f>
        <v>#N/A</v>
      </c>
      <c r="E47" t="s">
        <v>66</v>
      </c>
      <c r="F47" t="s">
        <v>69</v>
      </c>
      <c r="G47" s="36" t="s">
        <v>88</v>
      </c>
      <c r="H47" s="23">
        <v>258739300</v>
      </c>
      <c r="I47" s="23">
        <v>21561600</v>
      </c>
      <c r="J47" s="23">
        <v>21561600</v>
      </c>
      <c r="K47" s="23">
        <v>0</v>
      </c>
      <c r="L47" s="23">
        <v>0</v>
      </c>
      <c r="M47" s="23">
        <v>0</v>
      </c>
      <c r="N47" s="23">
        <v>0</v>
      </c>
      <c r="P47">
        <f t="shared" si="0"/>
        <v>43123200</v>
      </c>
    </row>
    <row r="48" spans="1:16" ht="12.75">
      <c r="A48" t="s">
        <v>63</v>
      </c>
      <c r="B48" t="s">
        <v>64</v>
      </c>
      <c r="C48" t="s">
        <v>94</v>
      </c>
      <c r="D48" t="e">
        <f>{#N/A}</f>
        <v>#N/A</v>
      </c>
      <c r="E48" t="s">
        <v>66</v>
      </c>
      <c r="F48" t="s">
        <v>69</v>
      </c>
      <c r="G48" t="s">
        <v>89</v>
      </c>
      <c r="H48" s="23">
        <v>2975000</v>
      </c>
      <c r="I48" s="23">
        <v>247900</v>
      </c>
      <c r="J48" s="23">
        <v>247900</v>
      </c>
      <c r="K48" s="23">
        <v>0</v>
      </c>
      <c r="L48" s="23">
        <v>0</v>
      </c>
      <c r="M48" s="23">
        <v>0</v>
      </c>
      <c r="N48" s="23">
        <v>0</v>
      </c>
      <c r="P48">
        <f t="shared" si="0"/>
        <v>495800</v>
      </c>
    </row>
    <row r="49" spans="1:16" ht="12.75">
      <c r="A49" t="s">
        <v>63</v>
      </c>
      <c r="B49" t="s">
        <v>64</v>
      </c>
      <c r="C49" t="s">
        <v>94</v>
      </c>
      <c r="D49" t="e">
        <f>{#N/A}</f>
        <v>#N/A</v>
      </c>
      <c r="E49" t="s">
        <v>66</v>
      </c>
      <c r="F49" t="s">
        <v>69</v>
      </c>
      <c r="G49" t="s">
        <v>92</v>
      </c>
      <c r="H49" s="23">
        <v>43498000</v>
      </c>
      <c r="I49" s="23">
        <v>3624800</v>
      </c>
      <c r="J49" s="23">
        <v>3624800</v>
      </c>
      <c r="K49" s="23">
        <v>0</v>
      </c>
      <c r="L49" s="23">
        <v>0</v>
      </c>
      <c r="M49" s="23">
        <v>0</v>
      </c>
      <c r="N49" s="23">
        <v>0</v>
      </c>
      <c r="P49">
        <f t="shared" si="0"/>
        <v>7249600</v>
      </c>
    </row>
    <row r="50" spans="1:16" ht="12.75">
      <c r="A50" t="s">
        <v>63</v>
      </c>
      <c r="B50" t="s">
        <v>64</v>
      </c>
      <c r="C50" t="s">
        <v>94</v>
      </c>
      <c r="D50" t="e">
        <f>{#N/A}</f>
        <v>#N/A</v>
      </c>
      <c r="E50" t="s">
        <v>66</v>
      </c>
      <c r="F50" t="s">
        <v>69</v>
      </c>
      <c r="G50" t="s">
        <v>93</v>
      </c>
      <c r="H50" s="23">
        <v>43498000</v>
      </c>
      <c r="I50" s="23">
        <v>3624800</v>
      </c>
      <c r="J50" s="23">
        <v>3624800</v>
      </c>
      <c r="K50" s="23">
        <v>0</v>
      </c>
      <c r="L50" s="23">
        <v>0</v>
      </c>
      <c r="M50" s="23">
        <v>0</v>
      </c>
      <c r="N50" s="23">
        <v>0</v>
      </c>
      <c r="P50">
        <f t="shared" si="0"/>
        <v>7249600</v>
      </c>
    </row>
    <row r="51" ht="12.75">
      <c r="P5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4"/>
  <sheetViews>
    <sheetView zoomScalePageLayoutView="0" workbookViewId="0" topLeftCell="A7">
      <selection activeCell="B55" sqref="B55"/>
    </sheetView>
  </sheetViews>
  <sheetFormatPr defaultColWidth="9.140625" defaultRowHeight="12" customHeight="1"/>
  <cols>
    <col min="1" max="1" width="9.140625" style="2" customWidth="1"/>
    <col min="2" max="2" width="42.7109375" style="1" customWidth="1"/>
    <col min="3" max="3" width="4.28125" style="2" customWidth="1"/>
    <col min="4" max="4" width="13.00390625" style="2" customWidth="1"/>
    <col min="5" max="5" width="12.8515625" style="2" customWidth="1"/>
    <col min="6" max="6" width="13.57421875" style="2" customWidth="1"/>
    <col min="7" max="7" width="5.28125" style="3" customWidth="1"/>
    <col min="8" max="11" width="0" style="2" hidden="1" customWidth="1"/>
    <col min="12" max="12" width="12.28125" style="2" hidden="1" customWidth="1"/>
    <col min="13" max="15" width="0" style="2" hidden="1" customWidth="1"/>
    <col min="16" max="16384" width="9.140625" style="2" customWidth="1"/>
  </cols>
  <sheetData>
    <row r="1" ht="16.5" customHeight="1"/>
    <row r="2" spans="2:6" ht="21" customHeight="1">
      <c r="B2" s="4" t="s">
        <v>0</v>
      </c>
      <c r="D2" s="39" t="s">
        <v>1</v>
      </c>
      <c r="E2" s="39"/>
      <c r="F2" s="39"/>
    </row>
    <row r="3" spans="2:7" ht="28.5" customHeight="1">
      <c r="B3" s="5"/>
      <c r="C3" s="43" t="s">
        <v>2</v>
      </c>
      <c r="D3" s="43"/>
      <c r="E3" s="43"/>
      <c r="F3" s="43"/>
      <c r="G3" s="43"/>
    </row>
    <row r="4" spans="2:6" ht="9.75" customHeight="1">
      <c r="B4" s="5"/>
      <c r="C4" s="6"/>
      <c r="D4" s="6"/>
      <c r="E4" s="6"/>
      <c r="F4" s="6"/>
    </row>
    <row r="5" spans="2:7" ht="17.25" customHeight="1">
      <c r="B5" s="40" t="s">
        <v>103</v>
      </c>
      <c r="C5" s="40"/>
      <c r="D5" s="40"/>
      <c r="E5" s="40"/>
      <c r="F5" s="40"/>
      <c r="G5" s="40"/>
    </row>
    <row r="6" spans="2:7" ht="9.75" customHeight="1">
      <c r="B6" s="7"/>
      <c r="C6" s="7"/>
      <c r="D6" s="7"/>
      <c r="E6" s="7"/>
      <c r="F6" s="7"/>
      <c r="G6" s="7"/>
    </row>
    <row r="7" spans="2:7" s="12" customFormat="1" ht="18.75" customHeight="1">
      <c r="B7" s="8" t="s">
        <v>3</v>
      </c>
      <c r="C7" s="8" t="s">
        <v>4</v>
      </c>
      <c r="D7" s="9" t="s">
        <v>5</v>
      </c>
      <c r="E7" s="9" t="s">
        <v>6</v>
      </c>
      <c r="F7" s="10" t="s">
        <v>7</v>
      </c>
      <c r="G7" s="11" t="s">
        <v>8</v>
      </c>
    </row>
    <row r="8" spans="2:7" s="15" customFormat="1" ht="20.25" customHeight="1">
      <c r="B8" s="13" t="s">
        <v>9</v>
      </c>
      <c r="C8" s="14">
        <v>1</v>
      </c>
      <c r="D8" s="29">
        <v>0</v>
      </c>
      <c r="E8" s="28">
        <f>+E9</f>
        <v>7045249.9399999995</v>
      </c>
      <c r="F8" s="26"/>
      <c r="G8" s="32"/>
    </row>
    <row r="9" spans="2:7" s="15" customFormat="1" ht="12" customHeight="1">
      <c r="B9" s="13" t="s">
        <v>10</v>
      </c>
      <c r="C9" s="14">
        <f>+C8+1</f>
        <v>2</v>
      </c>
      <c r="D9" s="29"/>
      <c r="E9" s="26">
        <f>3640183.18+3405066.76</f>
        <v>7045249.9399999995</v>
      </c>
      <c r="F9" s="26"/>
      <c r="G9" s="32"/>
    </row>
    <row r="10" spans="2:7" s="15" customFormat="1" ht="12" customHeight="1">
      <c r="B10" s="13" t="s">
        <v>11</v>
      </c>
      <c r="C10" s="14">
        <f>+C9+1</f>
        <v>3</v>
      </c>
      <c r="D10" s="29">
        <v>0</v>
      </c>
      <c r="E10" s="26"/>
      <c r="F10" s="26"/>
      <c r="G10" s="32"/>
    </row>
    <row r="11" spans="2:7" s="15" customFormat="1" ht="15" customHeight="1">
      <c r="B11" s="13" t="s">
        <v>12</v>
      </c>
      <c r="C11" s="14"/>
      <c r="D11" s="29"/>
      <c r="E11" s="26"/>
      <c r="F11" s="26"/>
      <c r="G11" s="32"/>
    </row>
    <row r="12" spans="2:7" s="15" customFormat="1" ht="13.5" customHeight="1">
      <c r="B12" s="16" t="s">
        <v>13</v>
      </c>
      <c r="C12" s="14">
        <f>+C10+1</f>
        <v>4</v>
      </c>
      <c r="D12" s="31">
        <f>SUM(D13:D14)</f>
        <v>625648200</v>
      </c>
      <c r="E12" s="31" t="e">
        <f>SUM(E13:E14)</f>
        <v>#REF!</v>
      </c>
      <c r="F12" s="26" t="e">
        <f>+D12-E12</f>
        <v>#REF!</v>
      </c>
      <c r="G12" s="33" t="e">
        <f>+E12/D12</f>
        <v>#REF!</v>
      </c>
    </row>
    <row r="13" spans="2:7" s="15" customFormat="1" ht="14.25" customHeight="1">
      <c r="B13" s="13" t="s">
        <v>14</v>
      </c>
      <c r="C13" s="14">
        <f aca="true" t="shared" si="0" ref="C13:C49">+C12+1</f>
        <v>5</v>
      </c>
      <c r="D13" s="26"/>
      <c r="E13" s="28"/>
      <c r="F13" s="26">
        <f>+D13-E13</f>
        <v>0</v>
      </c>
      <c r="G13" s="34"/>
    </row>
    <row r="14" spans="2:7" s="15" customFormat="1" ht="12" customHeight="1">
      <c r="B14" s="13" t="s">
        <v>97</v>
      </c>
      <c r="C14" s="14">
        <f t="shared" si="0"/>
        <v>6</v>
      </c>
      <c r="D14" s="26">
        <f>+D16</f>
        <v>625648200</v>
      </c>
      <c r="E14" s="26" t="e">
        <f>+E16</f>
        <v>#REF!</v>
      </c>
      <c r="F14" s="26"/>
      <c r="G14" s="33" t="e">
        <f>+E14/D14</f>
        <v>#REF!</v>
      </c>
    </row>
    <row r="15" spans="2:7" s="15" customFormat="1" ht="12" customHeight="1">
      <c r="B15" s="16" t="s">
        <v>15</v>
      </c>
      <c r="C15" s="14">
        <f t="shared" si="0"/>
        <v>7</v>
      </c>
      <c r="D15" s="26">
        <f>+D16</f>
        <v>625648200</v>
      </c>
      <c r="E15" s="26" t="e">
        <f>+E16</f>
        <v>#REF!</v>
      </c>
      <c r="F15" s="26" t="e">
        <f>+D15-E15</f>
        <v>#REF!</v>
      </c>
      <c r="G15" s="33" t="e">
        <f>+E15/D15</f>
        <v>#REF!</v>
      </c>
    </row>
    <row r="16" spans="2:7" s="15" customFormat="1" ht="15.75" customHeight="1">
      <c r="B16" s="13" t="s">
        <v>16</v>
      </c>
      <c r="C16" s="14">
        <f t="shared" si="0"/>
        <v>8</v>
      </c>
      <c r="D16" s="26">
        <f>+D17+D20+D21</f>
        <v>625648200</v>
      </c>
      <c r="E16" s="27" t="e">
        <f>+E17+E20+E21</f>
        <v>#REF!</v>
      </c>
      <c r="F16" s="26" t="e">
        <f>+D16-E16</f>
        <v>#REF!</v>
      </c>
      <c r="G16" s="33" t="e">
        <f>+E16/D16</f>
        <v>#REF!</v>
      </c>
    </row>
    <row r="17" spans="2:7" s="15" customFormat="1" ht="12" customHeight="1">
      <c r="B17" s="13" t="s">
        <v>17</v>
      </c>
      <c r="C17" s="14">
        <f t="shared" si="0"/>
        <v>9</v>
      </c>
      <c r="D17" s="26">
        <f>SUM(D18:D19)</f>
        <v>0</v>
      </c>
      <c r="E17" s="27">
        <f>SUM(E18:E19)</f>
        <v>0</v>
      </c>
      <c r="F17" s="26">
        <f>+D17-E17</f>
        <v>0</v>
      </c>
      <c r="G17" s="32"/>
    </row>
    <row r="18" spans="2:12" s="15" customFormat="1" ht="12" customHeight="1">
      <c r="B18" s="13" t="s">
        <v>18</v>
      </c>
      <c r="C18" s="14">
        <f t="shared" si="0"/>
        <v>10</v>
      </c>
      <c r="D18" s="26"/>
      <c r="E18" s="26"/>
      <c r="F18" s="26"/>
      <c r="G18" s="32"/>
      <c r="H18" s="24">
        <v>902263</v>
      </c>
      <c r="I18" s="24">
        <v>1658200</v>
      </c>
      <c r="J18" s="24">
        <v>454632</v>
      </c>
      <c r="K18" s="24">
        <v>3248275.86</v>
      </c>
      <c r="L18" s="25">
        <f>SUM(H18:K18)</f>
        <v>6263370.859999999</v>
      </c>
    </row>
    <row r="19" spans="2:8" s="15" customFormat="1" ht="12" customHeight="1">
      <c r="B19" s="13" t="s">
        <v>19</v>
      </c>
      <c r="C19" s="14">
        <f t="shared" si="0"/>
        <v>11</v>
      </c>
      <c r="D19" s="26"/>
      <c r="E19" s="26"/>
      <c r="F19" s="26"/>
      <c r="G19" s="32"/>
      <c r="H19" s="15">
        <v>311677</v>
      </c>
    </row>
    <row r="20" spans="2:8" s="15" customFormat="1" ht="12" customHeight="1">
      <c r="B20" s="13" t="s">
        <v>20</v>
      </c>
      <c r="C20" s="14">
        <f t="shared" si="0"/>
        <v>12</v>
      </c>
      <c r="D20" s="26"/>
      <c r="E20" s="27"/>
      <c r="F20" s="26"/>
      <c r="G20" s="32"/>
      <c r="H20" s="15">
        <v>763091</v>
      </c>
    </row>
    <row r="21" spans="2:7" s="15" customFormat="1" ht="12" customHeight="1">
      <c r="B21" s="13" t="s">
        <v>21</v>
      </c>
      <c r="C21" s="14">
        <f t="shared" si="0"/>
        <v>13</v>
      </c>
      <c r="D21" s="28">
        <f>SUM(D22:D41)</f>
        <v>625648200</v>
      </c>
      <c r="E21" s="28" t="e">
        <f>SUM(E22:E41)</f>
        <v>#REF!</v>
      </c>
      <c r="F21" s="28" t="e">
        <f>+D21-E21</f>
        <v>#REF!</v>
      </c>
      <c r="G21" s="33" t="e">
        <f>+E21/D21</f>
        <v>#REF!</v>
      </c>
    </row>
    <row r="22" spans="2:8" s="15" customFormat="1" ht="13.5" customHeight="1">
      <c r="B22" s="13" t="s">
        <v>22</v>
      </c>
      <c r="C22" s="14">
        <f t="shared" si="0"/>
        <v>14</v>
      </c>
      <c r="D22" s="26">
        <f>359500*3+889600*3</f>
        <v>3747300</v>
      </c>
      <c r="E22" s="26" t="e">
        <f>+'2015_03'!E23+#REF!</f>
        <v>#REF!</v>
      </c>
      <c r="F22" s="26"/>
      <c r="G22" s="33" t="e">
        <f aca="true" t="shared" si="1" ref="G22:G41">+E22/D22</f>
        <v>#REF!</v>
      </c>
      <c r="H22" s="24">
        <v>500000</v>
      </c>
    </row>
    <row r="23" spans="2:10" s="15" customFormat="1" ht="12" customHeight="1">
      <c r="B23" s="13" t="s">
        <v>23</v>
      </c>
      <c r="C23" s="14">
        <f t="shared" si="0"/>
        <v>15</v>
      </c>
      <c r="D23" s="26">
        <f>262500*3+1691700*3</f>
        <v>5862600</v>
      </c>
      <c r="E23" s="26"/>
      <c r="F23" s="26"/>
      <c r="G23" s="33">
        <f t="shared" si="1"/>
        <v>0</v>
      </c>
      <c r="H23" s="24">
        <v>248000</v>
      </c>
      <c r="I23" s="15">
        <v>215000</v>
      </c>
      <c r="J23" s="15">
        <f>+H23+I23</f>
        <v>463000</v>
      </c>
    </row>
    <row r="24" spans="2:8" s="15" customFormat="1" ht="15.75" customHeight="1">
      <c r="B24" s="13" t="s">
        <v>24</v>
      </c>
      <c r="C24" s="14">
        <f t="shared" si="0"/>
        <v>16</v>
      </c>
      <c r="D24" s="26">
        <f>262500*3+787400*3</f>
        <v>3149700</v>
      </c>
      <c r="E24" s="26"/>
      <c r="F24" s="26"/>
      <c r="G24" s="33">
        <f t="shared" si="1"/>
        <v>0</v>
      </c>
      <c r="H24" s="24">
        <v>390000</v>
      </c>
    </row>
    <row r="25" spans="2:7" s="15" customFormat="1" ht="12" customHeight="1">
      <c r="B25" s="13" t="s">
        <v>25</v>
      </c>
      <c r="C25" s="14">
        <f t="shared" si="0"/>
        <v>17</v>
      </c>
      <c r="D25" s="26">
        <f>2712500*3+1677100*3</f>
        <v>13168800</v>
      </c>
      <c r="E25" s="26"/>
      <c r="F25" s="26"/>
      <c r="G25" s="33">
        <f t="shared" si="1"/>
        <v>0</v>
      </c>
    </row>
    <row r="26" spans="2:7" s="15" customFormat="1" ht="12" customHeight="1">
      <c r="B26" s="13" t="s">
        <v>26</v>
      </c>
      <c r="C26" s="14">
        <f t="shared" si="0"/>
        <v>18</v>
      </c>
      <c r="D26" s="26">
        <f>7291700*3</f>
        <v>21875100</v>
      </c>
      <c r="E26" s="26"/>
      <c r="F26" s="26"/>
      <c r="G26" s="33">
        <f t="shared" si="1"/>
        <v>0</v>
      </c>
    </row>
    <row r="27" spans="2:7" s="15" customFormat="1" ht="15" customHeight="1">
      <c r="B27" s="13" t="s">
        <v>27</v>
      </c>
      <c r="C27" s="14">
        <f t="shared" si="0"/>
        <v>19</v>
      </c>
      <c r="D27" s="26">
        <f>2916700*3+2666700*3</f>
        <v>16750200</v>
      </c>
      <c r="E27" s="26"/>
      <c r="F27" s="26"/>
      <c r="G27" s="33">
        <f t="shared" si="1"/>
        <v>0</v>
      </c>
    </row>
    <row r="28" spans="2:7" s="15" customFormat="1" ht="12" customHeight="1">
      <c r="B28" s="13" t="s">
        <v>28</v>
      </c>
      <c r="C28" s="14">
        <f t="shared" si="0"/>
        <v>20</v>
      </c>
      <c r="D28" s="26">
        <f>(204200+729200)*3+164800*3</f>
        <v>3294600</v>
      </c>
      <c r="E28" s="26"/>
      <c r="F28" s="26"/>
      <c r="G28" s="33">
        <f t="shared" si="1"/>
        <v>0</v>
      </c>
    </row>
    <row r="29" spans="2:7" s="15" customFormat="1" ht="24.75" customHeight="1">
      <c r="B29" s="13" t="s">
        <v>100</v>
      </c>
      <c r="C29" s="14"/>
      <c r="D29" s="26">
        <f>28938400*3+21561600*3</f>
        <v>151500000</v>
      </c>
      <c r="E29" s="26" t="e">
        <f>+'2015_03'!E30+#REF!</f>
        <v>#REF!</v>
      </c>
      <c r="F29" s="26"/>
      <c r="G29" s="33" t="e">
        <f t="shared" si="1"/>
        <v>#REF!</v>
      </c>
    </row>
    <row r="30" spans="2:7" s="15" customFormat="1" ht="12" customHeight="1">
      <c r="B30" s="13" t="s">
        <v>29</v>
      </c>
      <c r="C30" s="14">
        <f>+C28+1</f>
        <v>21</v>
      </c>
      <c r="D30" s="26"/>
      <c r="E30" s="26"/>
      <c r="F30" s="26"/>
      <c r="G30" s="33"/>
    </row>
    <row r="31" spans="2:7" s="15" customFormat="1" ht="12.75" customHeight="1">
      <c r="B31" s="13" t="s">
        <v>30</v>
      </c>
      <c r="C31" s="14">
        <f t="shared" si="0"/>
        <v>22</v>
      </c>
      <c r="D31" s="26"/>
      <c r="E31" s="26"/>
      <c r="F31" s="26"/>
      <c r="G31" s="33"/>
    </row>
    <row r="32" spans="2:7" s="15" customFormat="1" ht="12" customHeight="1">
      <c r="B32" s="13" t="s">
        <v>96</v>
      </c>
      <c r="C32" s="14">
        <f t="shared" si="0"/>
        <v>23</v>
      </c>
      <c r="D32" s="37">
        <f>729200*3+(72900+164800)*3</f>
        <v>2900700</v>
      </c>
      <c r="E32" s="26" t="e">
        <f>+'2015_03'!E33+#REF!</f>
        <v>#REF!</v>
      </c>
      <c r="F32" s="26"/>
      <c r="G32" s="33" t="e">
        <f t="shared" si="1"/>
        <v>#REF!</v>
      </c>
    </row>
    <row r="33" spans="2:14" s="15" customFormat="1" ht="12" customHeight="1">
      <c r="B33" s="13" t="s">
        <v>31</v>
      </c>
      <c r="C33" s="14">
        <f t="shared" si="0"/>
        <v>24</v>
      </c>
      <c r="D33" s="26"/>
      <c r="E33" s="26"/>
      <c r="F33" s="26"/>
      <c r="G33" s="33"/>
      <c r="H33" s="24">
        <v>6900000</v>
      </c>
      <c r="I33" s="24">
        <v>3500000</v>
      </c>
      <c r="J33" s="24">
        <v>300000</v>
      </c>
      <c r="K33" s="24">
        <v>300000</v>
      </c>
      <c r="L33" s="24">
        <v>300000</v>
      </c>
      <c r="M33" s="24">
        <v>3330000</v>
      </c>
      <c r="N33" s="15">
        <f>SUM(H33:M33)</f>
        <v>14630000</v>
      </c>
    </row>
    <row r="34" spans="2:7" s="15" customFormat="1" ht="10.5" customHeight="1">
      <c r="B34" s="13" t="s">
        <v>32</v>
      </c>
      <c r="C34" s="14">
        <f t="shared" si="0"/>
        <v>25</v>
      </c>
      <c r="D34" s="26">
        <f>(4375000+14583300+111562500)*3+(247900+3624800)*3</f>
        <v>403180500</v>
      </c>
      <c r="E34" s="26" t="e">
        <f>+'2015_03'!E35+#REF!</f>
        <v>#REF!</v>
      </c>
      <c r="F34" s="26"/>
      <c r="G34" s="33" t="e">
        <f t="shared" si="1"/>
        <v>#REF!</v>
      </c>
    </row>
    <row r="35" spans="2:11" s="15" customFormat="1" ht="12" customHeight="1">
      <c r="B35" s="13" t="s">
        <v>33</v>
      </c>
      <c r="C35" s="14">
        <f t="shared" si="0"/>
        <v>26</v>
      </c>
      <c r="D35" s="26"/>
      <c r="E35" s="26"/>
      <c r="F35" s="26"/>
      <c r="G35" s="33"/>
      <c r="H35" s="24">
        <v>750000</v>
      </c>
      <c r="I35" s="25">
        <v>945000</v>
      </c>
      <c r="J35" s="24">
        <v>520000</v>
      </c>
      <c r="K35" s="15">
        <f>+H35+J35</f>
        <v>1270000</v>
      </c>
    </row>
    <row r="36" spans="2:7" s="15" customFormat="1" ht="13.5" customHeight="1">
      <c r="B36" s="13" t="s">
        <v>34</v>
      </c>
      <c r="C36" s="14">
        <f t="shared" si="0"/>
        <v>27</v>
      </c>
      <c r="D36" s="26"/>
      <c r="E36" s="26"/>
      <c r="F36" s="26"/>
      <c r="G36" s="33"/>
    </row>
    <row r="37" spans="2:7" s="15" customFormat="1" ht="14.25" customHeight="1">
      <c r="B37" s="13" t="s">
        <v>35</v>
      </c>
      <c r="C37" s="14">
        <f t="shared" si="0"/>
        <v>28</v>
      </c>
      <c r="D37" s="26"/>
      <c r="E37" s="26"/>
      <c r="F37" s="28"/>
      <c r="G37" s="33"/>
    </row>
    <row r="38" spans="2:10" s="15" customFormat="1" ht="11.25" customHeight="1">
      <c r="B38" s="13" t="s">
        <v>36</v>
      </c>
      <c r="C38" s="14">
        <f t="shared" si="0"/>
        <v>29</v>
      </c>
      <c r="D38" s="26"/>
      <c r="E38" s="26"/>
      <c r="F38" s="26"/>
      <c r="G38" s="33"/>
      <c r="H38" s="24">
        <v>600000</v>
      </c>
      <c r="I38" s="24">
        <v>400000</v>
      </c>
      <c r="J38" s="24">
        <v>400000</v>
      </c>
    </row>
    <row r="39" spans="2:7" s="15" customFormat="1" ht="15" customHeight="1">
      <c r="B39" s="13" t="s">
        <v>101</v>
      </c>
      <c r="C39" s="14">
        <f t="shared" si="0"/>
        <v>30</v>
      </c>
      <c r="D39" s="26"/>
      <c r="E39" s="26"/>
      <c r="F39" s="26"/>
      <c r="G39" s="33"/>
    </row>
    <row r="40" spans="2:7" s="15" customFormat="1" ht="15" customHeight="1">
      <c r="B40" s="13" t="s">
        <v>37</v>
      </c>
      <c r="C40" s="14">
        <f t="shared" si="0"/>
        <v>31</v>
      </c>
      <c r="D40" s="26"/>
      <c r="E40" s="26"/>
      <c r="F40" s="26"/>
      <c r="G40" s="33"/>
    </row>
    <row r="41" spans="2:7" s="15" customFormat="1" ht="12" customHeight="1">
      <c r="B41" s="13" t="s">
        <v>38</v>
      </c>
      <c r="C41" s="14">
        <f t="shared" si="0"/>
        <v>32</v>
      </c>
      <c r="D41" s="26">
        <f>72900*3</f>
        <v>218700</v>
      </c>
      <c r="E41" s="26"/>
      <c r="F41" s="26"/>
      <c r="G41" s="33">
        <f t="shared" si="1"/>
        <v>0</v>
      </c>
    </row>
    <row r="42" spans="2:7" s="15" customFormat="1" ht="12" customHeight="1">
      <c r="B42" s="13" t="s">
        <v>98</v>
      </c>
      <c r="C42" s="14">
        <f t="shared" si="0"/>
        <v>33</v>
      </c>
      <c r="D42" s="29"/>
      <c r="E42" s="30">
        <f>+E43</f>
        <v>7045249.9399999995</v>
      </c>
      <c r="F42" s="31"/>
      <c r="G42" s="32"/>
    </row>
    <row r="43" spans="2:7" s="15" customFormat="1" ht="12" customHeight="1">
      <c r="B43" s="13" t="s">
        <v>39</v>
      </c>
      <c r="C43" s="14">
        <f t="shared" si="0"/>
        <v>34</v>
      </c>
      <c r="D43" s="29"/>
      <c r="E43" s="31">
        <f>+E9</f>
        <v>7045249.9399999995</v>
      </c>
      <c r="F43" s="26"/>
      <c r="G43" s="32"/>
    </row>
    <row r="44" spans="2:7" s="15" customFormat="1" ht="12" customHeight="1">
      <c r="B44" s="13" t="s">
        <v>40</v>
      </c>
      <c r="C44" s="14">
        <f t="shared" si="0"/>
        <v>35</v>
      </c>
      <c r="D44" s="29"/>
      <c r="E44" s="26">
        <v>0</v>
      </c>
      <c r="F44" s="26"/>
      <c r="G44" s="32"/>
    </row>
    <row r="45" spans="2:7" s="15" customFormat="1" ht="10.5" customHeight="1">
      <c r="B45" s="13" t="s">
        <v>41</v>
      </c>
      <c r="C45" s="14">
        <f t="shared" si="0"/>
        <v>36</v>
      </c>
      <c r="D45" s="29"/>
      <c r="E45" s="31">
        <v>2</v>
      </c>
      <c r="F45" s="31"/>
      <c r="G45" s="32"/>
    </row>
    <row r="46" spans="2:7" s="15" customFormat="1" ht="12" customHeight="1">
      <c r="B46" s="13" t="s">
        <v>42</v>
      </c>
      <c r="C46" s="14">
        <f t="shared" si="0"/>
        <v>37</v>
      </c>
      <c r="D46" s="29"/>
      <c r="E46" s="29">
        <v>8</v>
      </c>
      <c r="F46" s="29"/>
      <c r="G46" s="32"/>
    </row>
    <row r="47" spans="2:7" s="15" customFormat="1" ht="12" customHeight="1">
      <c r="B47" s="13" t="s">
        <v>43</v>
      </c>
      <c r="C47" s="14">
        <f t="shared" si="0"/>
        <v>38</v>
      </c>
      <c r="D47" s="29"/>
      <c r="E47" s="29">
        <v>1</v>
      </c>
      <c r="F47" s="29"/>
      <c r="G47" s="32"/>
    </row>
    <row r="48" spans="2:7" s="15" customFormat="1" ht="12" customHeight="1">
      <c r="B48" s="13" t="s">
        <v>44</v>
      </c>
      <c r="C48" s="14">
        <f t="shared" si="0"/>
        <v>39</v>
      </c>
      <c r="D48" s="29"/>
      <c r="E48" s="29">
        <v>3</v>
      </c>
      <c r="F48" s="29"/>
      <c r="G48" s="32"/>
    </row>
    <row r="49" spans="2:7" s="15" customFormat="1" ht="12" customHeight="1">
      <c r="B49" s="13" t="s">
        <v>45</v>
      </c>
      <c r="C49" s="14">
        <f t="shared" si="0"/>
        <v>40</v>
      </c>
      <c r="D49" s="29"/>
      <c r="E49" s="29">
        <v>4</v>
      </c>
      <c r="F49" s="29"/>
      <c r="G49" s="32"/>
    </row>
    <row r="50" spans="2:7" s="15" customFormat="1" ht="12" customHeight="1">
      <c r="B50" s="5"/>
      <c r="G50" s="17"/>
    </row>
    <row r="51" spans="2:7" s="15" customFormat="1" ht="24" customHeight="1">
      <c r="B51" s="41" t="s">
        <v>99</v>
      </c>
      <c r="C51" s="41"/>
      <c r="D51" s="19" t="s">
        <v>46</v>
      </c>
      <c r="F51" s="19"/>
      <c r="G51" s="17"/>
    </row>
    <row r="52" spans="2:7" s="15" customFormat="1" ht="24" customHeight="1">
      <c r="B52" s="41" t="s">
        <v>47</v>
      </c>
      <c r="C52" s="41"/>
      <c r="D52" s="42" t="s">
        <v>48</v>
      </c>
      <c r="E52" s="42"/>
      <c r="F52" s="42"/>
      <c r="G52" s="42"/>
    </row>
    <row r="53" spans="2:7" s="15" customFormat="1" ht="24" customHeight="1">
      <c r="B53" s="18"/>
      <c r="C53" s="18"/>
      <c r="D53" s="35"/>
      <c r="E53" s="35"/>
      <c r="F53" s="35"/>
      <c r="G53" s="35"/>
    </row>
    <row r="54" spans="2:7" s="15" customFormat="1" ht="15.75" customHeight="1">
      <c r="B54" s="38" t="s">
        <v>104</v>
      </c>
      <c r="G54" s="17"/>
    </row>
  </sheetData>
  <sheetProtection selectLockedCells="1" selectUnlockedCells="1"/>
  <mergeCells count="6">
    <mergeCell ref="D2:F2"/>
    <mergeCell ref="B5:G5"/>
    <mergeCell ref="B51:C51"/>
    <mergeCell ref="B52:C52"/>
    <mergeCell ref="D52:G52"/>
    <mergeCell ref="C3:G3"/>
  </mergeCells>
  <printOptions/>
  <pageMargins left="0.4724409448818898" right="0.15748031496062992" top="0.15748031496062992" bottom="0.2362204724409449" header="0.15748031496062992" footer="0.1968503937007874"/>
  <pageSetup firstPageNumber="1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Toshiba-M840</cp:lastModifiedBy>
  <cp:lastPrinted>2015-04-06T04:57:04Z</cp:lastPrinted>
  <dcterms:modified xsi:type="dcterms:W3CDTF">2015-04-14T01:01:12Z</dcterms:modified>
  <cp:category/>
  <cp:version/>
  <cp:contentType/>
  <cp:contentStatus/>
</cp:coreProperties>
</file>