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720" yWindow="360" windowWidth="21840" windowHeight="11535"/>
  </bookViews>
  <sheets>
    <sheet name="Eco-Report-diff " sheetId="1" r:id="rId1"/>
    <sheet name="portpolio" sheetId="2" r:id="rId2"/>
    <sheet name="Exp-Func." sheetId="3" r:id="rId3"/>
    <sheet name="Local-Report" sheetId="4" r:id="rId4"/>
  </sheets>
  <externalReferences>
    <externalReference r:id="rId5"/>
  </externalReferences>
  <definedNames>
    <definedName name="_xlnm._FilterDatabase" localSheetId="0" hidden="1">'Eco-Report-diff '!$A$13:$AT$180</definedName>
    <definedName name="_xlnm._FilterDatabase" localSheetId="2" hidden="1">'Exp-Func.'!$A$8:$Z$28</definedName>
    <definedName name="_xlnm._FilterDatabase" localSheetId="1" hidden="1">portpolio!$A$9:$M$105</definedName>
    <definedName name="alpha">'Eco-Report-diff '!$D$186</definedName>
    <definedName name="_xlnm.Print_Area" localSheetId="0">'Eco-Report-diff '!$A$1:$AT$180</definedName>
    <definedName name="_xlnm.Print_Area" localSheetId="2">'Exp-Func.'!$A$2:$T$50</definedName>
    <definedName name="_xlnm.Print_Area" localSheetId="3">'Local-Report'!$A$1:$AD$39</definedName>
    <definedName name="_xlnm.Print_Area" localSheetId="1">portpolio!$A$2:$G$107</definedName>
    <definedName name="_xlnm.Print_Titles" localSheetId="0">'Eco-Report-diff '!$A:$N</definedName>
    <definedName name="_xlnm.Print_Titles" localSheetId="1">portpolio!$5:$5</definedName>
  </definedNames>
  <calcPr calcId="125725"/>
</workbook>
</file>

<file path=xl/calcChain.xml><?xml version="1.0" encoding="utf-8"?>
<calcChain xmlns="http://schemas.openxmlformats.org/spreadsheetml/2006/main">
  <c r="AD32" i="4"/>
  <c r="AC32"/>
  <c r="AA32"/>
  <c r="Y32"/>
  <c r="X32"/>
  <c r="W32"/>
  <c r="T32"/>
  <c r="S32"/>
  <c r="P32"/>
  <c r="O32"/>
  <c r="Q32" s="1"/>
  <c r="L32"/>
  <c r="K32"/>
  <c r="AI32" s="1"/>
  <c r="H32"/>
  <c r="AG32" s="1"/>
  <c r="G32"/>
  <c r="AF32" s="1"/>
  <c r="D32"/>
  <c r="C32"/>
  <c r="AD31"/>
  <c r="AC31"/>
  <c r="AA31"/>
  <c r="X31"/>
  <c r="W31"/>
  <c r="Y31" s="1"/>
  <c r="U31"/>
  <c r="T31"/>
  <c r="S31"/>
  <c r="P31"/>
  <c r="O31"/>
  <c r="L31"/>
  <c r="K31"/>
  <c r="H31"/>
  <c r="AG31" s="1"/>
  <c r="G31"/>
  <c r="AF31" s="1"/>
  <c r="E31"/>
  <c r="D31"/>
  <c r="C31"/>
  <c r="AD30"/>
  <c r="AC30"/>
  <c r="AA30"/>
  <c r="X30"/>
  <c r="W30"/>
  <c r="Y30" s="1"/>
  <c r="T30"/>
  <c r="S30"/>
  <c r="U30" s="1"/>
  <c r="Q30"/>
  <c r="P30"/>
  <c r="O30"/>
  <c r="L30"/>
  <c r="K30"/>
  <c r="H30"/>
  <c r="G30"/>
  <c r="D30"/>
  <c r="C30"/>
  <c r="E30" s="1"/>
  <c r="AD29"/>
  <c r="AC29"/>
  <c r="AA29"/>
  <c r="X29"/>
  <c r="W29"/>
  <c r="T29"/>
  <c r="S29"/>
  <c r="P29"/>
  <c r="O29"/>
  <c r="Q29" s="1"/>
  <c r="M29"/>
  <c r="L29"/>
  <c r="K29"/>
  <c r="H29"/>
  <c r="G29"/>
  <c r="AF29" s="1"/>
  <c r="D29"/>
  <c r="AJ29" s="1"/>
  <c r="C29"/>
  <c r="AF28"/>
  <c r="AD28"/>
  <c r="AC28"/>
  <c r="AA28"/>
  <c r="Y28"/>
  <c r="X28"/>
  <c r="AG28" s="1"/>
  <c r="W28"/>
  <c r="T28"/>
  <c r="S28"/>
  <c r="P28"/>
  <c r="O28"/>
  <c r="L28"/>
  <c r="K28"/>
  <c r="AI28" s="1"/>
  <c r="I28"/>
  <c r="H28"/>
  <c r="G28"/>
  <c r="D28"/>
  <c r="C28"/>
  <c r="AD27"/>
  <c r="AC27"/>
  <c r="AA27"/>
  <c r="X27"/>
  <c r="W27"/>
  <c r="Y27" s="1"/>
  <c r="U27"/>
  <c r="T27"/>
  <c r="S27"/>
  <c r="P27"/>
  <c r="O27"/>
  <c r="L27"/>
  <c r="K27"/>
  <c r="H27"/>
  <c r="AG27" s="1"/>
  <c r="G27"/>
  <c r="AF27" s="1"/>
  <c r="E27"/>
  <c r="D27"/>
  <c r="C27"/>
  <c r="AD26"/>
  <c r="AC26"/>
  <c r="AA26"/>
  <c r="X26"/>
  <c r="W26"/>
  <c r="Y26" s="1"/>
  <c r="T26"/>
  <c r="S26"/>
  <c r="U26" s="1"/>
  <c r="Q26"/>
  <c r="P26"/>
  <c r="O26"/>
  <c r="L26"/>
  <c r="K26"/>
  <c r="H26"/>
  <c r="G26"/>
  <c r="D26"/>
  <c r="C26"/>
  <c r="E26" s="1"/>
  <c r="AD25"/>
  <c r="AC25"/>
  <c r="AA25"/>
  <c r="X25"/>
  <c r="W25"/>
  <c r="Y25" s="1"/>
  <c r="T25"/>
  <c r="AJ25" s="1"/>
  <c r="S25"/>
  <c r="P25"/>
  <c r="O25"/>
  <c r="Q25" s="1"/>
  <c r="M25"/>
  <c r="L25"/>
  <c r="K25"/>
  <c r="H25"/>
  <c r="G25"/>
  <c r="AF25" s="1"/>
  <c r="D25"/>
  <c r="C25"/>
  <c r="AG24"/>
  <c r="AD24"/>
  <c r="AC24"/>
  <c r="AA24"/>
  <c r="Y24"/>
  <c r="X24"/>
  <c r="W24"/>
  <c r="T24"/>
  <c r="U24" s="1"/>
  <c r="S24"/>
  <c r="P24"/>
  <c r="O24"/>
  <c r="Q24" s="1"/>
  <c r="L24"/>
  <c r="K24"/>
  <c r="H24"/>
  <c r="G24"/>
  <c r="AF24" s="1"/>
  <c r="D24"/>
  <c r="C24"/>
  <c r="AD23"/>
  <c r="AC23"/>
  <c r="AA23"/>
  <c r="X23"/>
  <c r="W23"/>
  <c r="Y23" s="1"/>
  <c r="U23"/>
  <c r="T23"/>
  <c r="S23"/>
  <c r="P23"/>
  <c r="Q23" s="1"/>
  <c r="O23"/>
  <c r="L23"/>
  <c r="K23"/>
  <c r="M23" s="1"/>
  <c r="H23"/>
  <c r="AG23" s="1"/>
  <c r="G23"/>
  <c r="D23"/>
  <c r="C23"/>
  <c r="AI23" s="1"/>
  <c r="AD22"/>
  <c r="AC22"/>
  <c r="AA22"/>
  <c r="X22"/>
  <c r="W22"/>
  <c r="T22"/>
  <c r="S22"/>
  <c r="U22" s="1"/>
  <c r="Q22"/>
  <c r="P22"/>
  <c r="O22"/>
  <c r="M22"/>
  <c r="L22"/>
  <c r="K22"/>
  <c r="H22"/>
  <c r="G22"/>
  <c r="D22"/>
  <c r="AJ22" s="1"/>
  <c r="C22"/>
  <c r="AF21"/>
  <c r="AD21"/>
  <c r="AC21"/>
  <c r="AA21"/>
  <c r="Y21"/>
  <c r="X21"/>
  <c r="W21"/>
  <c r="T21"/>
  <c r="S21"/>
  <c r="U21" s="1"/>
  <c r="P21"/>
  <c r="O21"/>
  <c r="L21"/>
  <c r="K21"/>
  <c r="M21" s="1"/>
  <c r="H21"/>
  <c r="G21"/>
  <c r="D21"/>
  <c r="AJ21" s="1"/>
  <c r="C21"/>
  <c r="AD20"/>
  <c r="AC20"/>
  <c r="AA20"/>
  <c r="X20"/>
  <c r="W20"/>
  <c r="AF20" s="1"/>
  <c r="T20"/>
  <c r="S20"/>
  <c r="P20"/>
  <c r="O20"/>
  <c r="L20"/>
  <c r="K20"/>
  <c r="I20"/>
  <c r="H20"/>
  <c r="AG20" s="1"/>
  <c r="G20"/>
  <c r="D20"/>
  <c r="C20"/>
  <c r="AD19"/>
  <c r="AC19"/>
  <c r="AA19"/>
  <c r="X19"/>
  <c r="AG19" s="1"/>
  <c r="W19"/>
  <c r="Y19" s="1"/>
  <c r="T19"/>
  <c r="S19"/>
  <c r="U19" s="1"/>
  <c r="P19"/>
  <c r="O19"/>
  <c r="L19"/>
  <c r="AJ19" s="1"/>
  <c r="K19"/>
  <c r="H19"/>
  <c r="G19"/>
  <c r="AF19" s="1"/>
  <c r="E19"/>
  <c r="D19"/>
  <c r="C19"/>
  <c r="AD18"/>
  <c r="AC18"/>
  <c r="AA18"/>
  <c r="X18"/>
  <c r="W18"/>
  <c r="Y18" s="1"/>
  <c r="T18"/>
  <c r="S18"/>
  <c r="P18"/>
  <c r="O18"/>
  <c r="Q18" s="1"/>
  <c r="L18"/>
  <c r="K18"/>
  <c r="M18" s="1"/>
  <c r="H18"/>
  <c r="AG18" s="1"/>
  <c r="G18"/>
  <c r="D18"/>
  <c r="C18"/>
  <c r="E18" s="1"/>
  <c r="AD17"/>
  <c r="AC17"/>
  <c r="AA17"/>
  <c r="X17"/>
  <c r="W17"/>
  <c r="Y17" s="1"/>
  <c r="T17"/>
  <c r="AJ17" s="1"/>
  <c r="S17"/>
  <c r="P17"/>
  <c r="O17"/>
  <c r="Q17" s="1"/>
  <c r="M17"/>
  <c r="L17"/>
  <c r="K17"/>
  <c r="H17"/>
  <c r="G17"/>
  <c r="AF17" s="1"/>
  <c r="D17"/>
  <c r="C17"/>
  <c r="AG16"/>
  <c r="AD16"/>
  <c r="AC16"/>
  <c r="AA16"/>
  <c r="Y16"/>
  <c r="X16"/>
  <c r="W16"/>
  <c r="T16"/>
  <c r="U16" s="1"/>
  <c r="S16"/>
  <c r="P16"/>
  <c r="O16"/>
  <c r="Q16" s="1"/>
  <c r="L16"/>
  <c r="K16"/>
  <c r="H16"/>
  <c r="G16"/>
  <c r="AF16" s="1"/>
  <c r="D16"/>
  <c r="C16"/>
  <c r="AD15"/>
  <c r="AC15"/>
  <c r="AA15"/>
  <c r="X15"/>
  <c r="W15"/>
  <c r="Y15" s="1"/>
  <c r="U15"/>
  <c r="T15"/>
  <c r="S15"/>
  <c r="P15"/>
  <c r="Q15" s="1"/>
  <c r="O15"/>
  <c r="L15"/>
  <c r="K15"/>
  <c r="M15" s="1"/>
  <c r="H15"/>
  <c r="AG15" s="1"/>
  <c r="G15"/>
  <c r="D15"/>
  <c r="C15"/>
  <c r="AI15" s="1"/>
  <c r="AD14"/>
  <c r="AC14"/>
  <c r="AA14"/>
  <c r="X14"/>
  <c r="W14"/>
  <c r="Y14" s="1"/>
  <c r="T14"/>
  <c r="S14"/>
  <c r="U14" s="1"/>
  <c r="Q14"/>
  <c r="P14"/>
  <c r="O14"/>
  <c r="L14"/>
  <c r="M14" s="1"/>
  <c r="K14"/>
  <c r="H14"/>
  <c r="G14"/>
  <c r="D14"/>
  <c r="AJ14" s="1"/>
  <c r="C14"/>
  <c r="AD13"/>
  <c r="AD33" s="1"/>
  <c r="AC13"/>
  <c r="AA13"/>
  <c r="X13"/>
  <c r="W13"/>
  <c r="AF13" s="1"/>
  <c r="T13"/>
  <c r="S13"/>
  <c r="U13" s="1"/>
  <c r="P13"/>
  <c r="O13"/>
  <c r="L13"/>
  <c r="K13"/>
  <c r="M13" s="1"/>
  <c r="H13"/>
  <c r="G13"/>
  <c r="D13"/>
  <c r="AJ13" s="1"/>
  <c r="C13"/>
  <c r="AD12"/>
  <c r="AC12"/>
  <c r="AA12"/>
  <c r="X12"/>
  <c r="W12"/>
  <c r="Y12" s="1"/>
  <c r="T12"/>
  <c r="U12" s="1"/>
  <c r="S12"/>
  <c r="P12"/>
  <c r="O12"/>
  <c r="Q12" s="1"/>
  <c r="L12"/>
  <c r="K12"/>
  <c r="H12"/>
  <c r="AG12" s="1"/>
  <c r="G12"/>
  <c r="I12" s="1"/>
  <c r="D12"/>
  <c r="C12"/>
  <c r="AD11"/>
  <c r="AC11"/>
  <c r="AA11"/>
  <c r="X11"/>
  <c r="AG11" s="1"/>
  <c r="W11"/>
  <c r="T11"/>
  <c r="S11"/>
  <c r="U11" s="1"/>
  <c r="P11"/>
  <c r="O11"/>
  <c r="L11"/>
  <c r="K11"/>
  <c r="H11"/>
  <c r="G11"/>
  <c r="D11"/>
  <c r="D33" s="1"/>
  <c r="C11"/>
  <c r="E11" s="1"/>
  <c r="P3"/>
  <c r="T27" i="3"/>
  <c r="P27"/>
  <c r="L27"/>
  <c r="H27"/>
  <c r="C27"/>
  <c r="B27"/>
  <c r="D27" s="1"/>
  <c r="T26"/>
  <c r="P26"/>
  <c r="L26"/>
  <c r="H26"/>
  <c r="D26"/>
  <c r="C26"/>
  <c r="B26"/>
  <c r="T25"/>
  <c r="P25"/>
  <c r="L25"/>
  <c r="H25"/>
  <c r="C25"/>
  <c r="D25" s="1"/>
  <c r="B25"/>
  <c r="T24"/>
  <c r="P24"/>
  <c r="L24"/>
  <c r="H24"/>
  <c r="C24"/>
  <c r="B24"/>
  <c r="T23"/>
  <c r="P23"/>
  <c r="L23"/>
  <c r="H23"/>
  <c r="C23"/>
  <c r="B23"/>
  <c r="T22"/>
  <c r="P22"/>
  <c r="L22"/>
  <c r="H22"/>
  <c r="D22"/>
  <c r="C22"/>
  <c r="B22"/>
  <c r="Z21"/>
  <c r="T21"/>
  <c r="S21"/>
  <c r="R21"/>
  <c r="P21"/>
  <c r="O21"/>
  <c r="N21"/>
  <c r="K21"/>
  <c r="J21"/>
  <c r="G21"/>
  <c r="F21"/>
  <c r="H21" s="1"/>
  <c r="T20"/>
  <c r="P20"/>
  <c r="L20"/>
  <c r="H20"/>
  <c r="C20"/>
  <c r="D20" s="1"/>
  <c r="B20"/>
  <c r="T19"/>
  <c r="P19"/>
  <c r="L19"/>
  <c r="C19"/>
  <c r="B19"/>
  <c r="D19" s="1"/>
  <c r="L18"/>
  <c r="H18"/>
  <c r="T17"/>
  <c r="P17"/>
  <c r="L17"/>
  <c r="H17"/>
  <c r="C17"/>
  <c r="D17" s="1"/>
  <c r="B17"/>
  <c r="T16"/>
  <c r="P16"/>
  <c r="L16"/>
  <c r="H16"/>
  <c r="C16"/>
  <c r="D16" s="1"/>
  <c r="B16"/>
  <c r="Z15"/>
  <c r="Z10" s="1"/>
  <c r="L15"/>
  <c r="K15"/>
  <c r="J15"/>
  <c r="G15"/>
  <c r="F15"/>
  <c r="T14"/>
  <c r="P14"/>
  <c r="L14"/>
  <c r="H14"/>
  <c r="C14"/>
  <c r="B14"/>
  <c r="T13"/>
  <c r="P13"/>
  <c r="L13"/>
  <c r="H13"/>
  <c r="D13"/>
  <c r="C13"/>
  <c r="B13"/>
  <c r="T12"/>
  <c r="P12"/>
  <c r="L12"/>
  <c r="H12"/>
  <c r="C12"/>
  <c r="B12"/>
  <c r="Z11"/>
  <c r="T11"/>
  <c r="S11"/>
  <c r="R11"/>
  <c r="O11"/>
  <c r="N11"/>
  <c r="P11" s="1"/>
  <c r="K11"/>
  <c r="J11"/>
  <c r="L11" s="1"/>
  <c r="H11"/>
  <c r="G11"/>
  <c r="F11"/>
  <c r="H3"/>
  <c r="G102" i="2"/>
  <c r="F102"/>
  <c r="G101"/>
  <c r="F101"/>
  <c r="G100"/>
  <c r="F100"/>
  <c r="G99"/>
  <c r="F99"/>
  <c r="G98"/>
  <c r="F98"/>
  <c r="G97"/>
  <c r="F97"/>
  <c r="G96"/>
  <c r="F96"/>
  <c r="G95"/>
  <c r="F95"/>
  <c r="G94"/>
  <c r="F94"/>
  <c r="G93"/>
  <c r="F93"/>
  <c r="G92"/>
  <c r="F92"/>
  <c r="G91"/>
  <c r="F91"/>
  <c r="G90"/>
  <c r="F90"/>
  <c r="G89"/>
  <c r="F89"/>
  <c r="G88"/>
  <c r="F88"/>
  <c r="G87"/>
  <c r="F87"/>
  <c r="G86"/>
  <c r="F86"/>
  <c r="G85"/>
  <c r="F85"/>
  <c r="G84"/>
  <c r="F84"/>
  <c r="G83"/>
  <c r="F83"/>
  <c r="G82"/>
  <c r="F82"/>
  <c r="G81"/>
  <c r="F81"/>
  <c r="M80"/>
  <c r="G80"/>
  <c r="F80"/>
  <c r="E80"/>
  <c r="D80"/>
  <c r="J79"/>
  <c r="G79"/>
  <c r="F79"/>
  <c r="J78"/>
  <c r="G78"/>
  <c r="F78"/>
  <c r="J77"/>
  <c r="G77"/>
  <c r="F77"/>
  <c r="J76"/>
  <c r="G76"/>
  <c r="F76"/>
  <c r="J75"/>
  <c r="G75"/>
  <c r="F75"/>
  <c r="J74"/>
  <c r="G74"/>
  <c r="F74"/>
  <c r="J73"/>
  <c r="G73"/>
  <c r="F73"/>
  <c r="J72"/>
  <c r="G72"/>
  <c r="F72"/>
  <c r="J71"/>
  <c r="G71"/>
  <c r="F71"/>
  <c r="J70"/>
  <c r="G70"/>
  <c r="F70"/>
  <c r="J69"/>
  <c r="G69"/>
  <c r="F69"/>
  <c r="J68"/>
  <c r="G68"/>
  <c r="F68"/>
  <c r="J67"/>
  <c r="G67"/>
  <c r="F67"/>
  <c r="J66"/>
  <c r="G66"/>
  <c r="F66"/>
  <c r="J65"/>
  <c r="G65"/>
  <c r="F65"/>
  <c r="J64"/>
  <c r="G64"/>
  <c r="F64"/>
  <c r="J63"/>
  <c r="G63"/>
  <c r="F63"/>
  <c r="J62"/>
  <c r="G62"/>
  <c r="F62"/>
  <c r="J61"/>
  <c r="G61"/>
  <c r="F61"/>
  <c r="J60"/>
  <c r="G60"/>
  <c r="F60"/>
  <c r="J59"/>
  <c r="G59"/>
  <c r="F59"/>
  <c r="J58"/>
  <c r="G58"/>
  <c r="F58"/>
  <c r="J57"/>
  <c r="G57"/>
  <c r="F57"/>
  <c r="J56"/>
  <c r="G56"/>
  <c r="F56"/>
  <c r="J55"/>
  <c r="G55"/>
  <c r="F55"/>
  <c r="J54"/>
  <c r="G54"/>
  <c r="F54"/>
  <c r="J53"/>
  <c r="G53"/>
  <c r="F53"/>
  <c r="J52"/>
  <c r="G52"/>
  <c r="F52"/>
  <c r="J51"/>
  <c r="G51"/>
  <c r="F51"/>
  <c r="J50"/>
  <c r="G50"/>
  <c r="F50"/>
  <c r="J49"/>
  <c r="G49"/>
  <c r="F49"/>
  <c r="J48"/>
  <c r="G48"/>
  <c r="F48"/>
  <c r="J47"/>
  <c r="G47"/>
  <c r="F47"/>
  <c r="J46"/>
  <c r="G46"/>
  <c r="F46"/>
  <c r="B46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M44"/>
  <c r="E44"/>
  <c r="G44" s="1"/>
  <c r="D44"/>
  <c r="G43"/>
  <c r="F43"/>
  <c r="G42"/>
  <c r="F42"/>
  <c r="G41"/>
  <c r="F41"/>
  <c r="G40"/>
  <c r="F40"/>
  <c r="G39"/>
  <c r="F39"/>
  <c r="G38"/>
  <c r="F38"/>
  <c r="G37"/>
  <c r="F37"/>
  <c r="G36"/>
  <c r="F36"/>
  <c r="G35"/>
  <c r="F35"/>
  <c r="G34"/>
  <c r="F34"/>
  <c r="G33"/>
  <c r="F33"/>
  <c r="G32"/>
  <c r="F32"/>
  <c r="G31"/>
  <c r="F31"/>
  <c r="G30"/>
  <c r="F30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G9"/>
  <c r="E9"/>
  <c r="D9"/>
  <c r="F9" s="1"/>
  <c r="D8"/>
  <c r="D2"/>
  <c r="AS180" i="1"/>
  <c r="AQ180"/>
  <c r="AP180"/>
  <c r="AR180" s="1"/>
  <c r="AO180"/>
  <c r="AN180"/>
  <c r="AI180"/>
  <c r="AH180"/>
  <c r="AL180" s="1"/>
  <c r="AG180"/>
  <c r="AK180" s="1"/>
  <c r="AF180"/>
  <c r="AA180"/>
  <c r="Z180"/>
  <c r="AB180" s="1"/>
  <c r="Y180"/>
  <c r="I180" s="1"/>
  <c r="X180"/>
  <c r="S180"/>
  <c r="V180" s="1"/>
  <c r="R180"/>
  <c r="T180" s="1"/>
  <c r="Q180"/>
  <c r="P180"/>
  <c r="K180"/>
  <c r="AQ179"/>
  <c r="AP179"/>
  <c r="AT179" s="1"/>
  <c r="AO179"/>
  <c r="AS179" s="1"/>
  <c r="AN179"/>
  <c r="AI179"/>
  <c r="AH179"/>
  <c r="AJ179" s="1"/>
  <c r="AG179"/>
  <c r="AK179" s="1"/>
  <c r="AF179"/>
  <c r="AA179"/>
  <c r="Z179"/>
  <c r="AB179" s="1"/>
  <c r="Y179"/>
  <c r="AC179" s="1"/>
  <c r="X179"/>
  <c r="S179"/>
  <c r="R179"/>
  <c r="J179" s="1"/>
  <c r="Q179"/>
  <c r="P179"/>
  <c r="AQ178"/>
  <c r="AP178"/>
  <c r="AR178" s="1"/>
  <c r="AO178"/>
  <c r="AS178" s="1"/>
  <c r="AN178"/>
  <c r="AI178"/>
  <c r="AH178"/>
  <c r="AJ178" s="1"/>
  <c r="AG178"/>
  <c r="AK178" s="1"/>
  <c r="AF178"/>
  <c r="AA178"/>
  <c r="AD178" s="1"/>
  <c r="Z178"/>
  <c r="AB178" s="1"/>
  <c r="Y178"/>
  <c r="AC178" s="1"/>
  <c r="X178"/>
  <c r="T178"/>
  <c r="S178"/>
  <c r="R178"/>
  <c r="Q178"/>
  <c r="P178"/>
  <c r="H178" s="1"/>
  <c r="I178"/>
  <c r="AQ177"/>
  <c r="AP177"/>
  <c r="AR177" s="1"/>
  <c r="AO177"/>
  <c r="AS177" s="1"/>
  <c r="AN177"/>
  <c r="AI177"/>
  <c r="AH177"/>
  <c r="AJ177" s="1"/>
  <c r="AG177"/>
  <c r="AF177"/>
  <c r="AA177"/>
  <c r="Z177"/>
  <c r="Y177"/>
  <c r="X177"/>
  <c r="S177"/>
  <c r="R177"/>
  <c r="T177" s="1"/>
  <c r="Q177"/>
  <c r="P177"/>
  <c r="AF176"/>
  <c r="AF175" s="1"/>
  <c r="S176"/>
  <c r="S175" s="1"/>
  <c r="G176"/>
  <c r="G175" s="1"/>
  <c r="AQ174"/>
  <c r="AP174"/>
  <c r="AR174" s="1"/>
  <c r="AO174"/>
  <c r="AN174"/>
  <c r="AI174"/>
  <c r="AL174" s="1"/>
  <c r="AH174"/>
  <c r="AJ174" s="1"/>
  <c r="AG174"/>
  <c r="AK174" s="1"/>
  <c r="AF174"/>
  <c r="AB174"/>
  <c r="AA174"/>
  <c r="AD174" s="1"/>
  <c r="Z174"/>
  <c r="Y174"/>
  <c r="AC174" s="1"/>
  <c r="X174"/>
  <c r="T174"/>
  <c r="S174"/>
  <c r="R174"/>
  <c r="V174" s="1"/>
  <c r="Q174"/>
  <c r="U174" s="1"/>
  <c r="P174"/>
  <c r="AQ173"/>
  <c r="AP173"/>
  <c r="AO173"/>
  <c r="AS173" s="1"/>
  <c r="AN173"/>
  <c r="AN172" s="1"/>
  <c r="AN171" s="1"/>
  <c r="AJ173"/>
  <c r="AI173"/>
  <c r="AH173"/>
  <c r="AG173"/>
  <c r="AK173" s="1"/>
  <c r="AF173"/>
  <c r="AA173"/>
  <c r="Z173"/>
  <c r="AB173" s="1"/>
  <c r="Y173"/>
  <c r="AC173" s="1"/>
  <c r="X173"/>
  <c r="U173"/>
  <c r="S173"/>
  <c r="R173"/>
  <c r="T173" s="1"/>
  <c r="Q173"/>
  <c r="P173"/>
  <c r="I173"/>
  <c r="M173" s="1"/>
  <c r="H173"/>
  <c r="AF172"/>
  <c r="AF171" s="1"/>
  <c r="AF170" s="1"/>
  <c r="AC172"/>
  <c r="Y172"/>
  <c r="R172"/>
  <c r="R171" s="1"/>
  <c r="G172"/>
  <c r="G171" s="1"/>
  <c r="G170" s="1"/>
  <c r="Y171"/>
  <c r="AC171" s="1"/>
  <c r="AQ169"/>
  <c r="AP169"/>
  <c r="AR169" s="1"/>
  <c r="AO169"/>
  <c r="AS169" s="1"/>
  <c r="AN169"/>
  <c r="AI169"/>
  <c r="AH169"/>
  <c r="AJ169" s="1"/>
  <c r="AG169"/>
  <c r="AK169" s="1"/>
  <c r="AF169"/>
  <c r="AA169"/>
  <c r="Z169"/>
  <c r="AB169" s="1"/>
  <c r="Y169"/>
  <c r="X169"/>
  <c r="T169"/>
  <c r="S169"/>
  <c r="R169"/>
  <c r="Q169"/>
  <c r="P169"/>
  <c r="I169"/>
  <c r="AQ168"/>
  <c r="AP168"/>
  <c r="AR168" s="1"/>
  <c r="AO168"/>
  <c r="AN168"/>
  <c r="AI168"/>
  <c r="AH168"/>
  <c r="AG168"/>
  <c r="AF168"/>
  <c r="AA168"/>
  <c r="Z168"/>
  <c r="Y168"/>
  <c r="AC168" s="1"/>
  <c r="X168"/>
  <c r="X167" s="1"/>
  <c r="X166" s="1"/>
  <c r="S168"/>
  <c r="R168"/>
  <c r="Q168"/>
  <c r="P168"/>
  <c r="H168" s="1"/>
  <c r="J168"/>
  <c r="AF167"/>
  <c r="AF166" s="1"/>
  <c r="G167"/>
  <c r="G166" s="1"/>
  <c r="G158" s="1"/>
  <c r="AQ165"/>
  <c r="AP165"/>
  <c r="AR165" s="1"/>
  <c r="AO165"/>
  <c r="AS165" s="1"/>
  <c r="AN165"/>
  <c r="AI165"/>
  <c r="AL165" s="1"/>
  <c r="AH165"/>
  <c r="AG165"/>
  <c r="AK165" s="1"/>
  <c r="AF165"/>
  <c r="AA165"/>
  <c r="AD165" s="1"/>
  <c r="Z165"/>
  <c r="AB165" s="1"/>
  <c r="Y165"/>
  <c r="AC165" s="1"/>
  <c r="X165"/>
  <c r="S165"/>
  <c r="R165"/>
  <c r="Q165"/>
  <c r="U165" s="1"/>
  <c r="P165"/>
  <c r="P163" s="1"/>
  <c r="AT164"/>
  <c r="AQ164"/>
  <c r="AP164"/>
  <c r="AO164"/>
  <c r="AS164" s="1"/>
  <c r="AN164"/>
  <c r="AN163" s="1"/>
  <c r="AJ164"/>
  <c r="AI164"/>
  <c r="AH164"/>
  <c r="AG164"/>
  <c r="AF164"/>
  <c r="AA164"/>
  <c r="Z164"/>
  <c r="Y164"/>
  <c r="X164"/>
  <c r="S164"/>
  <c r="R164"/>
  <c r="T164" s="1"/>
  <c r="Q164"/>
  <c r="P164"/>
  <c r="AI163"/>
  <c r="Z163"/>
  <c r="AB163" s="1"/>
  <c r="G163"/>
  <c r="AR162"/>
  <c r="AQ162"/>
  <c r="AP162"/>
  <c r="AO162"/>
  <c r="AN162"/>
  <c r="AI162"/>
  <c r="AL162" s="1"/>
  <c r="AH162"/>
  <c r="AJ162" s="1"/>
  <c r="AG162"/>
  <c r="AF162"/>
  <c r="AA162"/>
  <c r="Z162"/>
  <c r="AB162" s="1"/>
  <c r="Y162"/>
  <c r="X162"/>
  <c r="V162"/>
  <c r="S162"/>
  <c r="R162"/>
  <c r="Q162"/>
  <c r="P162"/>
  <c r="AQ161"/>
  <c r="AP161"/>
  <c r="AO161"/>
  <c r="AS161" s="1"/>
  <c r="AN161"/>
  <c r="AI161"/>
  <c r="AH161"/>
  <c r="AJ161" s="1"/>
  <c r="AG161"/>
  <c r="AK161" s="1"/>
  <c r="AF161"/>
  <c r="AA161"/>
  <c r="Z161"/>
  <c r="J161" s="1"/>
  <c r="Y161"/>
  <c r="AC161" s="1"/>
  <c r="X161"/>
  <c r="X160" s="1"/>
  <c r="S161"/>
  <c r="R161"/>
  <c r="Q161"/>
  <c r="P161"/>
  <c r="AQ160"/>
  <c r="AF160"/>
  <c r="Q160"/>
  <c r="G160"/>
  <c r="G159"/>
  <c r="AQ153"/>
  <c r="AT153" s="1"/>
  <c r="AP153"/>
  <c r="AR153" s="1"/>
  <c r="AO153"/>
  <c r="AS153" s="1"/>
  <c r="AN153"/>
  <c r="AN151" s="1"/>
  <c r="AK153"/>
  <c r="AI153"/>
  <c r="AH153"/>
  <c r="AJ153" s="1"/>
  <c r="AG153"/>
  <c r="AF153"/>
  <c r="AA153"/>
  <c r="Z153"/>
  <c r="Y153"/>
  <c r="AC153" s="1"/>
  <c r="X153"/>
  <c r="S153"/>
  <c r="R153"/>
  <c r="Q153"/>
  <c r="P153"/>
  <c r="AQ152"/>
  <c r="AP152"/>
  <c r="AO152"/>
  <c r="AN152"/>
  <c r="AJ152"/>
  <c r="AI152"/>
  <c r="AL152" s="1"/>
  <c r="AH152"/>
  <c r="AG152"/>
  <c r="AK152" s="1"/>
  <c r="AF152"/>
  <c r="AF151" s="1"/>
  <c r="AB152"/>
  <c r="AA152"/>
  <c r="Z152"/>
  <c r="Y152"/>
  <c r="Y151" s="1"/>
  <c r="AC151" s="1"/>
  <c r="X152"/>
  <c r="S152"/>
  <c r="R152"/>
  <c r="T152" s="1"/>
  <c r="Q152"/>
  <c r="P152"/>
  <c r="K152"/>
  <c r="AG151"/>
  <c r="AK151" s="1"/>
  <c r="G151"/>
  <c r="AQ150"/>
  <c r="AT150" s="1"/>
  <c r="AP150"/>
  <c r="AR150" s="1"/>
  <c r="AO150"/>
  <c r="AS150" s="1"/>
  <c r="AN150"/>
  <c r="AJ150"/>
  <c r="AI150"/>
  <c r="AH150"/>
  <c r="AG150"/>
  <c r="AK150" s="1"/>
  <c r="AF150"/>
  <c r="AA150"/>
  <c r="Z150"/>
  <c r="AB150" s="1"/>
  <c r="Y150"/>
  <c r="AC150" s="1"/>
  <c r="X150"/>
  <c r="S150"/>
  <c r="R150"/>
  <c r="T150" s="1"/>
  <c r="Q150"/>
  <c r="P150"/>
  <c r="AR149"/>
  <c r="AQ149"/>
  <c r="AP149"/>
  <c r="AO149"/>
  <c r="AS149" s="1"/>
  <c r="AN149"/>
  <c r="AI149"/>
  <c r="AH149"/>
  <c r="AJ149" s="1"/>
  <c r="AG149"/>
  <c r="AK149" s="1"/>
  <c r="AF149"/>
  <c r="AA149"/>
  <c r="Z149"/>
  <c r="AB149" s="1"/>
  <c r="Y149"/>
  <c r="AC149" s="1"/>
  <c r="X149"/>
  <c r="S149"/>
  <c r="R149"/>
  <c r="T149" s="1"/>
  <c r="Q149"/>
  <c r="P149"/>
  <c r="I149"/>
  <c r="AT148"/>
  <c r="AQ148"/>
  <c r="AP148"/>
  <c r="AR148" s="1"/>
  <c r="AO148"/>
  <c r="AS148" s="1"/>
  <c r="AN148"/>
  <c r="AI148"/>
  <c r="AL148" s="1"/>
  <c r="AH148"/>
  <c r="AJ148" s="1"/>
  <c r="AG148"/>
  <c r="AK148" s="1"/>
  <c r="AF148"/>
  <c r="AB148"/>
  <c r="AA148"/>
  <c r="AD148" s="1"/>
  <c r="Z148"/>
  <c r="Y148"/>
  <c r="AC148" s="1"/>
  <c r="X148"/>
  <c r="S148"/>
  <c r="R148"/>
  <c r="Q148"/>
  <c r="P148"/>
  <c r="J148"/>
  <c r="AQ147"/>
  <c r="AT147" s="1"/>
  <c r="AP147"/>
  <c r="AR147" s="1"/>
  <c r="AO147"/>
  <c r="AS147" s="1"/>
  <c r="AN147"/>
  <c r="AL147"/>
  <c r="AI147"/>
  <c r="AH147"/>
  <c r="AJ147" s="1"/>
  <c r="AG147"/>
  <c r="AK147" s="1"/>
  <c r="AF147"/>
  <c r="AB147"/>
  <c r="AA147"/>
  <c r="AD147" s="1"/>
  <c r="Z147"/>
  <c r="Y147"/>
  <c r="AC147" s="1"/>
  <c r="X147"/>
  <c r="S147"/>
  <c r="V147" s="1"/>
  <c r="R147"/>
  <c r="T147" s="1"/>
  <c r="Q147"/>
  <c r="P147"/>
  <c r="AT146"/>
  <c r="AQ146"/>
  <c r="AP146"/>
  <c r="AO146"/>
  <c r="AS146" s="1"/>
  <c r="AN146"/>
  <c r="AI146"/>
  <c r="AH146"/>
  <c r="AJ146" s="1"/>
  <c r="AG146"/>
  <c r="AF146"/>
  <c r="AA146"/>
  <c r="Z146"/>
  <c r="Y146"/>
  <c r="AC146" s="1"/>
  <c r="X146"/>
  <c r="S146"/>
  <c r="R146"/>
  <c r="Q146"/>
  <c r="P146"/>
  <c r="AQ145"/>
  <c r="AS145" s="1"/>
  <c r="AP145"/>
  <c r="AO145"/>
  <c r="AN145"/>
  <c r="AI145"/>
  <c r="AI144" s="1"/>
  <c r="AH145"/>
  <c r="AH144" s="1"/>
  <c r="AG145"/>
  <c r="AF145"/>
  <c r="AA145"/>
  <c r="AA144" s="1"/>
  <c r="AA143" s="1"/>
  <c r="Z145"/>
  <c r="Z144" s="1"/>
  <c r="Y145"/>
  <c r="X145"/>
  <c r="S145"/>
  <c r="R145"/>
  <c r="Q145"/>
  <c r="P145"/>
  <c r="H145" s="1"/>
  <c r="K145"/>
  <c r="AQ144"/>
  <c r="AQ143" s="1"/>
  <c r="S144"/>
  <c r="S143" s="1"/>
  <c r="G144"/>
  <c r="G143"/>
  <c r="AQ142"/>
  <c r="AP142"/>
  <c r="AR142" s="1"/>
  <c r="AO142"/>
  <c r="AS142" s="1"/>
  <c r="AN142"/>
  <c r="AI142"/>
  <c r="AH142"/>
  <c r="AJ142" s="1"/>
  <c r="AG142"/>
  <c r="AK142" s="1"/>
  <c r="AF142"/>
  <c r="AA142"/>
  <c r="Z142"/>
  <c r="AD142" s="1"/>
  <c r="Y142"/>
  <c r="AC142" s="1"/>
  <c r="X142"/>
  <c r="S142"/>
  <c r="R142"/>
  <c r="Q142"/>
  <c r="P142"/>
  <c r="H142"/>
  <c r="AQ141"/>
  <c r="AS141" s="1"/>
  <c r="AP141"/>
  <c r="AO141"/>
  <c r="AN141"/>
  <c r="AI141"/>
  <c r="AH141"/>
  <c r="AG141"/>
  <c r="AF141"/>
  <c r="AA141"/>
  <c r="AD141" s="1"/>
  <c r="Z141"/>
  <c r="Y141"/>
  <c r="X141"/>
  <c r="V141"/>
  <c r="S141"/>
  <c r="R141"/>
  <c r="Q141"/>
  <c r="U141" s="1"/>
  <c r="P141"/>
  <c r="AQ140"/>
  <c r="AP140"/>
  <c r="AT140" s="1"/>
  <c r="AO140"/>
  <c r="AS140" s="1"/>
  <c r="AN140"/>
  <c r="AI140"/>
  <c r="AH140"/>
  <c r="AJ140" s="1"/>
  <c r="AG140"/>
  <c r="AK140" s="1"/>
  <c r="AF140"/>
  <c r="AA140"/>
  <c r="AD140" s="1"/>
  <c r="Z140"/>
  <c r="Y140"/>
  <c r="X140"/>
  <c r="S140"/>
  <c r="K140" s="1"/>
  <c r="R140"/>
  <c r="Q140"/>
  <c r="P140"/>
  <c r="AR139"/>
  <c r="AQ139"/>
  <c r="AT139" s="1"/>
  <c r="AP139"/>
  <c r="AO139"/>
  <c r="AS139" s="1"/>
  <c r="AN139"/>
  <c r="AI139"/>
  <c r="AH139"/>
  <c r="AJ139" s="1"/>
  <c r="AG139"/>
  <c r="AK139" s="1"/>
  <c r="AF139"/>
  <c r="AA139"/>
  <c r="K139" s="1"/>
  <c r="Z139"/>
  <c r="Y139"/>
  <c r="AC139" s="1"/>
  <c r="X139"/>
  <c r="T139"/>
  <c r="S139"/>
  <c r="R139"/>
  <c r="Q139"/>
  <c r="I139" s="1"/>
  <c r="P139"/>
  <c r="H139" s="1"/>
  <c r="AQ138"/>
  <c r="AP138"/>
  <c r="AR138" s="1"/>
  <c r="AO138"/>
  <c r="AS138" s="1"/>
  <c r="AN138"/>
  <c r="AI138"/>
  <c r="AH138"/>
  <c r="AL138" s="1"/>
  <c r="AG138"/>
  <c r="AK138" s="1"/>
  <c r="AF138"/>
  <c r="AA138"/>
  <c r="Z138"/>
  <c r="AD138" s="1"/>
  <c r="Y138"/>
  <c r="AC138" s="1"/>
  <c r="X138"/>
  <c r="S138"/>
  <c r="R138"/>
  <c r="J138" s="1"/>
  <c r="Q138"/>
  <c r="P138"/>
  <c r="AS137"/>
  <c r="AQ137"/>
  <c r="AP137"/>
  <c r="AO137"/>
  <c r="AN137"/>
  <c r="AI137"/>
  <c r="AH137"/>
  <c r="AL137" s="1"/>
  <c r="AG137"/>
  <c r="AK137" s="1"/>
  <c r="AF137"/>
  <c r="AA137"/>
  <c r="Z137"/>
  <c r="Y137"/>
  <c r="X137"/>
  <c r="S137"/>
  <c r="R137"/>
  <c r="Q137"/>
  <c r="U137" s="1"/>
  <c r="P137"/>
  <c r="AQ136"/>
  <c r="AR136" s="1"/>
  <c r="AP136"/>
  <c r="AO136"/>
  <c r="AN136"/>
  <c r="AJ136"/>
  <c r="AI136"/>
  <c r="AH136"/>
  <c r="AG136"/>
  <c r="AK136" s="1"/>
  <c r="AF136"/>
  <c r="AF135" s="1"/>
  <c r="AA136"/>
  <c r="Z136"/>
  <c r="AD136" s="1"/>
  <c r="Y136"/>
  <c r="AC136" s="1"/>
  <c r="X136"/>
  <c r="S136"/>
  <c r="R136"/>
  <c r="J136" s="1"/>
  <c r="Q136"/>
  <c r="U136" s="1"/>
  <c r="P136"/>
  <c r="AQ135"/>
  <c r="P135"/>
  <c r="G135"/>
  <c r="AQ134"/>
  <c r="AP134"/>
  <c r="AO134"/>
  <c r="AN134"/>
  <c r="AI134"/>
  <c r="AH134"/>
  <c r="AJ134" s="1"/>
  <c r="AG134"/>
  <c r="AK134" s="1"/>
  <c r="AF134"/>
  <c r="AA134"/>
  <c r="Z134"/>
  <c r="AD134" s="1"/>
  <c r="Y134"/>
  <c r="AC134" s="1"/>
  <c r="X134"/>
  <c r="S134"/>
  <c r="R134"/>
  <c r="V134" s="1"/>
  <c r="Q134"/>
  <c r="P134"/>
  <c r="AQ133"/>
  <c r="AP133"/>
  <c r="AR133" s="1"/>
  <c r="AO133"/>
  <c r="AS133" s="1"/>
  <c r="AN133"/>
  <c r="AK133"/>
  <c r="AI133"/>
  <c r="AI131" s="1"/>
  <c r="AH133"/>
  <c r="AJ133" s="1"/>
  <c r="AG133"/>
  <c r="AF133"/>
  <c r="AB133"/>
  <c r="AA133"/>
  <c r="Z133"/>
  <c r="Y133"/>
  <c r="AC133" s="1"/>
  <c r="X133"/>
  <c r="X131" s="1"/>
  <c r="S133"/>
  <c r="V133" s="1"/>
  <c r="R133"/>
  <c r="Q133"/>
  <c r="P133"/>
  <c r="N133"/>
  <c r="M133"/>
  <c r="L133"/>
  <c r="AS132"/>
  <c r="AQ132"/>
  <c r="AP132"/>
  <c r="AO132"/>
  <c r="AN132"/>
  <c r="AI132"/>
  <c r="AH132"/>
  <c r="AL132" s="1"/>
  <c r="AG132"/>
  <c r="AF132"/>
  <c r="AF131" s="1"/>
  <c r="AA132"/>
  <c r="Z132"/>
  <c r="AB132" s="1"/>
  <c r="Y132"/>
  <c r="AC132" s="1"/>
  <c r="X132"/>
  <c r="S132"/>
  <c r="V132" s="1"/>
  <c r="R132"/>
  <c r="Q132"/>
  <c r="P132"/>
  <c r="N132"/>
  <c r="M132"/>
  <c r="L132"/>
  <c r="AO131"/>
  <c r="AN131"/>
  <c r="AA131"/>
  <c r="Z131"/>
  <c r="Q131"/>
  <c r="G131"/>
  <c r="AQ130"/>
  <c r="AP130"/>
  <c r="AO130"/>
  <c r="AS130" s="1"/>
  <c r="AN130"/>
  <c r="AI130"/>
  <c r="AH130"/>
  <c r="AJ130" s="1"/>
  <c r="AG130"/>
  <c r="AK130" s="1"/>
  <c r="AF130"/>
  <c r="AA130"/>
  <c r="AD130" s="1"/>
  <c r="Z130"/>
  <c r="AB130" s="1"/>
  <c r="Y130"/>
  <c r="AC130" s="1"/>
  <c r="X130"/>
  <c r="S130"/>
  <c r="R130"/>
  <c r="Q130"/>
  <c r="P130"/>
  <c r="N130"/>
  <c r="M130"/>
  <c r="L130"/>
  <c r="AQ129"/>
  <c r="AP129"/>
  <c r="AR129" s="1"/>
  <c r="AO129"/>
  <c r="AN129"/>
  <c r="AI129"/>
  <c r="AH129"/>
  <c r="AJ129" s="1"/>
  <c r="AG129"/>
  <c r="AK129" s="1"/>
  <c r="AF129"/>
  <c r="AC129"/>
  <c r="AA129"/>
  <c r="K129" s="1"/>
  <c r="Z129"/>
  <c r="AB129" s="1"/>
  <c r="Y129"/>
  <c r="X129"/>
  <c r="T129"/>
  <c r="S129"/>
  <c r="R129"/>
  <c r="Q129"/>
  <c r="U129" s="1"/>
  <c r="P129"/>
  <c r="H129" s="1"/>
  <c r="AQ128"/>
  <c r="AP128"/>
  <c r="AR128" s="1"/>
  <c r="AO128"/>
  <c r="AS128" s="1"/>
  <c r="AN128"/>
  <c r="AK128"/>
  <c r="AI128"/>
  <c r="K128" s="1"/>
  <c r="AH128"/>
  <c r="AJ128" s="1"/>
  <c r="AG128"/>
  <c r="AF128"/>
  <c r="AB128"/>
  <c r="AA128"/>
  <c r="Z128"/>
  <c r="Y128"/>
  <c r="AC128" s="1"/>
  <c r="X128"/>
  <c r="S128"/>
  <c r="V128" s="1"/>
  <c r="R128"/>
  <c r="Q128"/>
  <c r="I128" s="1"/>
  <c r="P128"/>
  <c r="H128" s="1"/>
  <c r="AQ127"/>
  <c r="AS127" s="1"/>
  <c r="AP127"/>
  <c r="AO127"/>
  <c r="AN127"/>
  <c r="AJ127"/>
  <c r="AI127"/>
  <c r="AH127"/>
  <c r="AG127"/>
  <c r="AK127" s="1"/>
  <c r="AF127"/>
  <c r="AA127"/>
  <c r="AD127" s="1"/>
  <c r="Z127"/>
  <c r="Y127"/>
  <c r="AC127" s="1"/>
  <c r="X127"/>
  <c r="S127"/>
  <c r="V127" s="1"/>
  <c r="R127"/>
  <c r="Q127"/>
  <c r="P127"/>
  <c r="P124" s="1"/>
  <c r="AQ126"/>
  <c r="AP126"/>
  <c r="AT126" s="1"/>
  <c r="AO126"/>
  <c r="AS126" s="1"/>
  <c r="AN126"/>
  <c r="AI126"/>
  <c r="AH126"/>
  <c r="AJ126" s="1"/>
  <c r="AG126"/>
  <c r="AK126" s="1"/>
  <c r="AF126"/>
  <c r="AA126"/>
  <c r="Z126"/>
  <c r="Y126"/>
  <c r="X126"/>
  <c r="S126"/>
  <c r="K126" s="1"/>
  <c r="R126"/>
  <c r="Q126"/>
  <c r="P126"/>
  <c r="H126"/>
  <c r="AQ125"/>
  <c r="AP125"/>
  <c r="AR125" s="1"/>
  <c r="AO125"/>
  <c r="AO124" s="1"/>
  <c r="AN125"/>
  <c r="AN124" s="1"/>
  <c r="AI125"/>
  <c r="AH125"/>
  <c r="AJ125" s="1"/>
  <c r="AG125"/>
  <c r="AK125" s="1"/>
  <c r="AF125"/>
  <c r="AA125"/>
  <c r="AA124" s="1"/>
  <c r="Z125"/>
  <c r="Y125"/>
  <c r="X125"/>
  <c r="S125"/>
  <c r="S124" s="1"/>
  <c r="R125"/>
  <c r="Q125"/>
  <c r="P125"/>
  <c r="H125" s="1"/>
  <c r="I125"/>
  <c r="AH124"/>
  <c r="AJ124" s="1"/>
  <c r="Z124"/>
  <c r="AB124" s="1"/>
  <c r="G124"/>
  <c r="G123" s="1"/>
  <c r="AQ122"/>
  <c r="AP122"/>
  <c r="AR122" s="1"/>
  <c r="AO122"/>
  <c r="AS122" s="1"/>
  <c r="AN122"/>
  <c r="AI122"/>
  <c r="AL122" s="1"/>
  <c r="AH122"/>
  <c r="AG122"/>
  <c r="AK122" s="1"/>
  <c r="AF122"/>
  <c r="AA122"/>
  <c r="Z122"/>
  <c r="AD122" s="1"/>
  <c r="Y122"/>
  <c r="AC122" s="1"/>
  <c r="X122"/>
  <c r="S122"/>
  <c r="R122"/>
  <c r="J122" s="1"/>
  <c r="Q122"/>
  <c r="U122" s="1"/>
  <c r="P122"/>
  <c r="AQ121"/>
  <c r="AP121"/>
  <c r="AR121" s="1"/>
  <c r="AO121"/>
  <c r="AS121" s="1"/>
  <c r="AN121"/>
  <c r="AJ121"/>
  <c r="AI121"/>
  <c r="AH121"/>
  <c r="AG121"/>
  <c r="AK121" s="1"/>
  <c r="AF121"/>
  <c r="AB121"/>
  <c r="AA121"/>
  <c r="Z121"/>
  <c r="Y121"/>
  <c r="AC121" s="1"/>
  <c r="X121"/>
  <c r="S121"/>
  <c r="R121"/>
  <c r="Q121"/>
  <c r="U121" s="1"/>
  <c r="P121"/>
  <c r="H121" s="1"/>
  <c r="AQ120"/>
  <c r="AQ119" s="1"/>
  <c r="AP120"/>
  <c r="AT120" s="1"/>
  <c r="AO120"/>
  <c r="AS120" s="1"/>
  <c r="AN120"/>
  <c r="AJ120"/>
  <c r="AI120"/>
  <c r="AI119" s="1"/>
  <c r="AL119" s="1"/>
  <c r="AH120"/>
  <c r="AG120"/>
  <c r="AK120" s="1"/>
  <c r="AF120"/>
  <c r="AA120"/>
  <c r="AA119" s="1"/>
  <c r="Z120"/>
  <c r="AB120" s="1"/>
  <c r="Y120"/>
  <c r="AC120" s="1"/>
  <c r="X120"/>
  <c r="S120"/>
  <c r="V120" s="1"/>
  <c r="R120"/>
  <c r="Q120"/>
  <c r="P120"/>
  <c r="H120"/>
  <c r="AH119"/>
  <c r="AF119"/>
  <c r="R119"/>
  <c r="P119"/>
  <c r="G119"/>
  <c r="AQ118"/>
  <c r="AP118"/>
  <c r="AO118"/>
  <c r="AS118" s="1"/>
  <c r="AN118"/>
  <c r="AI118"/>
  <c r="AH118"/>
  <c r="AJ118" s="1"/>
  <c r="AG118"/>
  <c r="AK118" s="1"/>
  <c r="AF118"/>
  <c r="AA118"/>
  <c r="Z118"/>
  <c r="AB118" s="1"/>
  <c r="Y118"/>
  <c r="I118" s="1"/>
  <c r="M118" s="1"/>
  <c r="X118"/>
  <c r="S118"/>
  <c r="R118"/>
  <c r="V118" s="1"/>
  <c r="Q118"/>
  <c r="P118"/>
  <c r="K118"/>
  <c r="AQ117"/>
  <c r="AP117"/>
  <c r="AO117"/>
  <c r="AN117"/>
  <c r="AI117"/>
  <c r="AL117" s="1"/>
  <c r="AH117"/>
  <c r="AJ117" s="1"/>
  <c r="AG117"/>
  <c r="AK117" s="1"/>
  <c r="AF117"/>
  <c r="AB117"/>
  <c r="AA117"/>
  <c r="Z117"/>
  <c r="Y117"/>
  <c r="AC117" s="1"/>
  <c r="X117"/>
  <c r="S117"/>
  <c r="T117" s="1"/>
  <c r="R117"/>
  <c r="Q117"/>
  <c r="U117" s="1"/>
  <c r="P117"/>
  <c r="J117"/>
  <c r="AQ116"/>
  <c r="AP116"/>
  <c r="AR116" s="1"/>
  <c r="AO116"/>
  <c r="AN116"/>
  <c r="AI116"/>
  <c r="AH116"/>
  <c r="AG116"/>
  <c r="AK116" s="1"/>
  <c r="AF116"/>
  <c r="AA116"/>
  <c r="Z116"/>
  <c r="Y116"/>
  <c r="X116"/>
  <c r="S116"/>
  <c r="R116"/>
  <c r="T116" s="1"/>
  <c r="Q116"/>
  <c r="P116"/>
  <c r="AR115"/>
  <c r="AQ115"/>
  <c r="AP115"/>
  <c r="AO115"/>
  <c r="AS115" s="1"/>
  <c r="AN115"/>
  <c r="AI115"/>
  <c r="AH115"/>
  <c r="AJ115" s="1"/>
  <c r="AG115"/>
  <c r="AK115" s="1"/>
  <c r="AF115"/>
  <c r="AA115"/>
  <c r="Z115"/>
  <c r="AB115" s="1"/>
  <c r="Y115"/>
  <c r="AC115" s="1"/>
  <c r="X115"/>
  <c r="S115"/>
  <c r="R115"/>
  <c r="T115" s="1"/>
  <c r="Q115"/>
  <c r="I115" s="1"/>
  <c r="P115"/>
  <c r="H115" s="1"/>
  <c r="AR114"/>
  <c r="AQ114"/>
  <c r="AT114" s="1"/>
  <c r="AP114"/>
  <c r="AO114"/>
  <c r="AS114" s="1"/>
  <c r="AN114"/>
  <c r="AI114"/>
  <c r="AH114"/>
  <c r="AJ114" s="1"/>
  <c r="AG114"/>
  <c r="AK114" s="1"/>
  <c r="AF114"/>
  <c r="AA114"/>
  <c r="Z114"/>
  <c r="Y114"/>
  <c r="X114"/>
  <c r="T114"/>
  <c r="S114"/>
  <c r="R114"/>
  <c r="Q114"/>
  <c r="U114" s="1"/>
  <c r="P114"/>
  <c r="H114" s="1"/>
  <c r="AQ113"/>
  <c r="AP113"/>
  <c r="AR113" s="1"/>
  <c r="AO113"/>
  <c r="AS113" s="1"/>
  <c r="AN113"/>
  <c r="AI113"/>
  <c r="AH113"/>
  <c r="AJ113" s="1"/>
  <c r="AG113"/>
  <c r="AK113" s="1"/>
  <c r="AF113"/>
  <c r="AA113"/>
  <c r="Z113"/>
  <c r="Y113"/>
  <c r="X113"/>
  <c r="S113"/>
  <c r="R113"/>
  <c r="J113" s="1"/>
  <c r="Q113"/>
  <c r="P113"/>
  <c r="AQ112"/>
  <c r="AT112" s="1"/>
  <c r="AP112"/>
  <c r="AO112"/>
  <c r="AN112"/>
  <c r="AJ112"/>
  <c r="AI112"/>
  <c r="AH112"/>
  <c r="AG112"/>
  <c r="AK112" s="1"/>
  <c r="AF112"/>
  <c r="AA112"/>
  <c r="AB112" s="1"/>
  <c r="Z112"/>
  <c r="Y112"/>
  <c r="AC112" s="1"/>
  <c r="X112"/>
  <c r="S112"/>
  <c r="R112"/>
  <c r="Q112"/>
  <c r="U112" s="1"/>
  <c r="P112"/>
  <c r="H112" s="1"/>
  <c r="AQ111"/>
  <c r="AP111"/>
  <c r="AO111"/>
  <c r="AN111"/>
  <c r="AJ111"/>
  <c r="AI111"/>
  <c r="AL111" s="1"/>
  <c r="AH111"/>
  <c r="AG111"/>
  <c r="AK111" s="1"/>
  <c r="AF111"/>
  <c r="AD111"/>
  <c r="AA111"/>
  <c r="Z111"/>
  <c r="Y111"/>
  <c r="AC111" s="1"/>
  <c r="X111"/>
  <c r="S111"/>
  <c r="R111"/>
  <c r="Q111"/>
  <c r="I111" s="1"/>
  <c r="P111"/>
  <c r="AQ110"/>
  <c r="AP110"/>
  <c r="AO110"/>
  <c r="AN110"/>
  <c r="AI110"/>
  <c r="AH110"/>
  <c r="AG110"/>
  <c r="AK110" s="1"/>
  <c r="AF110"/>
  <c r="AA110"/>
  <c r="Z110"/>
  <c r="AD110" s="1"/>
  <c r="Y110"/>
  <c r="AC110" s="1"/>
  <c r="X110"/>
  <c r="S110"/>
  <c r="R110"/>
  <c r="Q110"/>
  <c r="P110"/>
  <c r="AQ109"/>
  <c r="AQ106" s="1"/>
  <c r="AT106" s="1"/>
  <c r="AP109"/>
  <c r="AO109"/>
  <c r="AN109"/>
  <c r="AI109"/>
  <c r="AH109"/>
  <c r="AG109"/>
  <c r="AK109" s="1"/>
  <c r="AF109"/>
  <c r="AB109"/>
  <c r="AA109"/>
  <c r="Z109"/>
  <c r="Y109"/>
  <c r="X109"/>
  <c r="S109"/>
  <c r="V109" s="1"/>
  <c r="R109"/>
  <c r="Q109"/>
  <c r="P109"/>
  <c r="J109"/>
  <c r="AQ108"/>
  <c r="AP108"/>
  <c r="AO108"/>
  <c r="AS108" s="1"/>
  <c r="AN108"/>
  <c r="AI108"/>
  <c r="AH108"/>
  <c r="AG108"/>
  <c r="AK108" s="1"/>
  <c r="AF108"/>
  <c r="AA108"/>
  <c r="Z108"/>
  <c r="AB108" s="1"/>
  <c r="Y108"/>
  <c r="X108"/>
  <c r="S108"/>
  <c r="R108"/>
  <c r="V108" s="1"/>
  <c r="Q108"/>
  <c r="P108"/>
  <c r="AQ107"/>
  <c r="AP107"/>
  <c r="AP106" s="1"/>
  <c r="AO107"/>
  <c r="AS107" s="1"/>
  <c r="AN107"/>
  <c r="AI107"/>
  <c r="AH107"/>
  <c r="AJ107" s="1"/>
  <c r="AG107"/>
  <c r="AF107"/>
  <c r="AA107"/>
  <c r="Z107"/>
  <c r="Y107"/>
  <c r="X107"/>
  <c r="S107"/>
  <c r="R107"/>
  <c r="Q107"/>
  <c r="P107"/>
  <c r="H107" s="1"/>
  <c r="J107"/>
  <c r="AO106"/>
  <c r="AS106" s="1"/>
  <c r="AF106"/>
  <c r="G106"/>
  <c r="AQ105"/>
  <c r="AT105" s="1"/>
  <c r="AP105"/>
  <c r="AO105"/>
  <c r="AN105"/>
  <c r="AJ105"/>
  <c r="AI105"/>
  <c r="AL105" s="1"/>
  <c r="AH105"/>
  <c r="AG105"/>
  <c r="AK105" s="1"/>
  <c r="AF105"/>
  <c r="AA105"/>
  <c r="Z105"/>
  <c r="Y105"/>
  <c r="X105"/>
  <c r="S105"/>
  <c r="R105"/>
  <c r="Q105"/>
  <c r="P105"/>
  <c r="AQ104"/>
  <c r="AP104"/>
  <c r="AO104"/>
  <c r="AO103" s="1"/>
  <c r="AN104"/>
  <c r="AI104"/>
  <c r="AH104"/>
  <c r="AJ104" s="1"/>
  <c r="AG104"/>
  <c r="AK104" s="1"/>
  <c r="AF104"/>
  <c r="AA104"/>
  <c r="Z104"/>
  <c r="Y104"/>
  <c r="X104"/>
  <c r="T104"/>
  <c r="S104"/>
  <c r="V104" s="1"/>
  <c r="R104"/>
  <c r="Q104"/>
  <c r="P104"/>
  <c r="H104" s="1"/>
  <c r="J104"/>
  <c r="AF103"/>
  <c r="G103"/>
  <c r="G102" s="1"/>
  <c r="F97"/>
  <c r="AQ93"/>
  <c r="AP93"/>
  <c r="AO93"/>
  <c r="AS93" s="1"/>
  <c r="AN93"/>
  <c r="AI93"/>
  <c r="AH93"/>
  <c r="AJ93" s="1"/>
  <c r="AG93"/>
  <c r="AK93" s="1"/>
  <c r="AF93"/>
  <c r="AA93"/>
  <c r="Z93"/>
  <c r="AB93" s="1"/>
  <c r="Y93"/>
  <c r="AC93" s="1"/>
  <c r="X93"/>
  <c r="S93"/>
  <c r="R93"/>
  <c r="T93" s="1"/>
  <c r="Q93"/>
  <c r="P93"/>
  <c r="H134" s="1"/>
  <c r="H131" s="1"/>
  <c r="AQ92"/>
  <c r="AP92"/>
  <c r="AT92" s="1"/>
  <c r="AO92"/>
  <c r="AS92" s="1"/>
  <c r="AN92"/>
  <c r="AI92"/>
  <c r="AH92"/>
  <c r="AJ92" s="1"/>
  <c r="AG92"/>
  <c r="AK92" s="1"/>
  <c r="AF92"/>
  <c r="AA92"/>
  <c r="Z92"/>
  <c r="AB92" s="1"/>
  <c r="Y92"/>
  <c r="X92"/>
  <c r="S92"/>
  <c r="R92"/>
  <c r="T92" s="1"/>
  <c r="Q92"/>
  <c r="U92" s="1"/>
  <c r="P92"/>
  <c r="AR91"/>
  <c r="AQ91"/>
  <c r="AP91"/>
  <c r="AO91"/>
  <c r="AS91" s="1"/>
  <c r="AN91"/>
  <c r="AJ91"/>
  <c r="AI91"/>
  <c r="AL91" s="1"/>
  <c r="AH91"/>
  <c r="AG91"/>
  <c r="AK91" s="1"/>
  <c r="AF91"/>
  <c r="AA91"/>
  <c r="Z91"/>
  <c r="Y91"/>
  <c r="AC91" s="1"/>
  <c r="X91"/>
  <c r="S91"/>
  <c r="V91" s="1"/>
  <c r="R91"/>
  <c r="T91" s="1"/>
  <c r="Q91"/>
  <c r="U91" s="1"/>
  <c r="P91"/>
  <c r="AQ90"/>
  <c r="AP90"/>
  <c r="AO90"/>
  <c r="AN90"/>
  <c r="AI90"/>
  <c r="AH90"/>
  <c r="AJ90" s="1"/>
  <c r="AG90"/>
  <c r="AK90" s="1"/>
  <c r="AF90"/>
  <c r="AA90"/>
  <c r="Z90"/>
  <c r="AB90" s="1"/>
  <c r="Y90"/>
  <c r="AC90" s="1"/>
  <c r="X90"/>
  <c r="S90"/>
  <c r="R90"/>
  <c r="T90" s="1"/>
  <c r="Q90"/>
  <c r="U90" s="1"/>
  <c r="P90"/>
  <c r="AQ89"/>
  <c r="AP89"/>
  <c r="AO89"/>
  <c r="AS89" s="1"/>
  <c r="AN89"/>
  <c r="AJ89"/>
  <c r="AI89"/>
  <c r="AH89"/>
  <c r="AG89"/>
  <c r="AK89" s="1"/>
  <c r="AF89"/>
  <c r="AA89"/>
  <c r="AA88" s="1"/>
  <c r="Z89"/>
  <c r="AB89" s="1"/>
  <c r="Y89"/>
  <c r="AC89" s="1"/>
  <c r="X89"/>
  <c r="S89"/>
  <c r="R89"/>
  <c r="Q89"/>
  <c r="P89"/>
  <c r="AN88"/>
  <c r="AG88"/>
  <c r="AK88" s="1"/>
  <c r="Y88"/>
  <c r="AC88" s="1"/>
  <c r="Q88"/>
  <c r="L88"/>
  <c r="K88"/>
  <c r="J88"/>
  <c r="N88" s="1"/>
  <c r="I88"/>
  <c r="M88" s="1"/>
  <c r="H88"/>
  <c r="G88"/>
  <c r="AR87"/>
  <c r="AQ87"/>
  <c r="AP87"/>
  <c r="AO87"/>
  <c r="AN87"/>
  <c r="AN86" s="1"/>
  <c r="AI87"/>
  <c r="AI86" s="1"/>
  <c r="AH87"/>
  <c r="AG87"/>
  <c r="AK87" s="1"/>
  <c r="AF87"/>
  <c r="AF86" s="1"/>
  <c r="AA87"/>
  <c r="Z87"/>
  <c r="AB87" s="1"/>
  <c r="Y87"/>
  <c r="X87"/>
  <c r="X86" s="1"/>
  <c r="S87"/>
  <c r="R87"/>
  <c r="Q87"/>
  <c r="I87" s="1"/>
  <c r="P87"/>
  <c r="H87" s="1"/>
  <c r="H86" s="1"/>
  <c r="AQ86"/>
  <c r="AA86"/>
  <c r="P86"/>
  <c r="G86"/>
  <c r="AQ85"/>
  <c r="AP85"/>
  <c r="AR85" s="1"/>
  <c r="AO85"/>
  <c r="AS85" s="1"/>
  <c r="AN85"/>
  <c r="AI85"/>
  <c r="AH85"/>
  <c r="AJ85" s="1"/>
  <c r="AG85"/>
  <c r="AK85" s="1"/>
  <c r="AF85"/>
  <c r="AA85"/>
  <c r="Z85"/>
  <c r="AB85" s="1"/>
  <c r="Y85"/>
  <c r="I85" s="1"/>
  <c r="X85"/>
  <c r="S85"/>
  <c r="R85"/>
  <c r="Q85"/>
  <c r="P85"/>
  <c r="K85"/>
  <c r="AQ84"/>
  <c r="AP84"/>
  <c r="AR84" s="1"/>
  <c r="AO84"/>
  <c r="AS84" s="1"/>
  <c r="AN84"/>
  <c r="AI84"/>
  <c r="AL84" s="1"/>
  <c r="AH84"/>
  <c r="AJ84" s="1"/>
  <c r="AG84"/>
  <c r="AK84" s="1"/>
  <c r="AF84"/>
  <c r="AB84"/>
  <c r="AA84"/>
  <c r="Z84"/>
  <c r="Y84"/>
  <c r="AC84" s="1"/>
  <c r="X84"/>
  <c r="S84"/>
  <c r="R84"/>
  <c r="Q84"/>
  <c r="U84" s="1"/>
  <c r="P84"/>
  <c r="AQ83"/>
  <c r="AT83" s="1"/>
  <c r="AP83"/>
  <c r="AR83" s="1"/>
  <c r="AO83"/>
  <c r="AS83" s="1"/>
  <c r="AN83"/>
  <c r="AJ83"/>
  <c r="AI83"/>
  <c r="AH83"/>
  <c r="AG83"/>
  <c r="AK83" s="1"/>
  <c r="AF83"/>
  <c r="AA83"/>
  <c r="Z83"/>
  <c r="Y83"/>
  <c r="X83"/>
  <c r="S83"/>
  <c r="R83"/>
  <c r="Q83"/>
  <c r="P83"/>
  <c r="H83" s="1"/>
  <c r="I83"/>
  <c r="AQ82"/>
  <c r="AP82"/>
  <c r="AO82"/>
  <c r="AS82" s="1"/>
  <c r="AN82"/>
  <c r="AI82"/>
  <c r="AL82" s="1"/>
  <c r="AH82"/>
  <c r="AJ82" s="1"/>
  <c r="AG82"/>
  <c r="AK82" s="1"/>
  <c r="AF82"/>
  <c r="AA82"/>
  <c r="Z82"/>
  <c r="AB82" s="1"/>
  <c r="Y82"/>
  <c r="AC82" s="1"/>
  <c r="X82"/>
  <c r="S82"/>
  <c r="V82" s="1"/>
  <c r="R82"/>
  <c r="Q82"/>
  <c r="P82"/>
  <c r="H82"/>
  <c r="AR81"/>
  <c r="AQ81"/>
  <c r="AT81" s="1"/>
  <c r="AP81"/>
  <c r="AO81"/>
  <c r="AS81" s="1"/>
  <c r="AN81"/>
  <c r="AI81"/>
  <c r="AH81"/>
  <c r="AJ81" s="1"/>
  <c r="AG81"/>
  <c r="AK81" s="1"/>
  <c r="AF81"/>
  <c r="AA81"/>
  <c r="AD81" s="1"/>
  <c r="Z81"/>
  <c r="AB81" s="1"/>
  <c r="Y81"/>
  <c r="AC81" s="1"/>
  <c r="X81"/>
  <c r="S81"/>
  <c r="R81"/>
  <c r="Q81"/>
  <c r="I81" s="1"/>
  <c r="P81"/>
  <c r="AQ80"/>
  <c r="AP80"/>
  <c r="AR80" s="1"/>
  <c r="AO80"/>
  <c r="AS80" s="1"/>
  <c r="AN80"/>
  <c r="AI80"/>
  <c r="AL80" s="1"/>
  <c r="AH80"/>
  <c r="AJ80" s="1"/>
  <c r="AG80"/>
  <c r="AK80" s="1"/>
  <c r="AF80"/>
  <c r="AB80"/>
  <c r="AA80"/>
  <c r="Z80"/>
  <c r="Y80"/>
  <c r="X80"/>
  <c r="S80"/>
  <c r="T80" s="1"/>
  <c r="R80"/>
  <c r="Q80"/>
  <c r="P80"/>
  <c r="H80" s="1"/>
  <c r="J80"/>
  <c r="AQ79"/>
  <c r="AP79"/>
  <c r="AO79"/>
  <c r="AN79"/>
  <c r="AI79"/>
  <c r="AH79"/>
  <c r="AG79"/>
  <c r="AK79" s="1"/>
  <c r="AF79"/>
  <c r="AA79"/>
  <c r="Z79"/>
  <c r="Y79"/>
  <c r="AC79" s="1"/>
  <c r="X79"/>
  <c r="S79"/>
  <c r="R79"/>
  <c r="T79" s="1"/>
  <c r="Q79"/>
  <c r="P79"/>
  <c r="AR78"/>
  <c r="AQ78"/>
  <c r="AP78"/>
  <c r="AO78"/>
  <c r="AS78" s="1"/>
  <c r="AN78"/>
  <c r="AN77" s="1"/>
  <c r="AJ78"/>
  <c r="AI78"/>
  <c r="AH78"/>
  <c r="AG78"/>
  <c r="AK78" s="1"/>
  <c r="AF78"/>
  <c r="AA78"/>
  <c r="Z78"/>
  <c r="Y78"/>
  <c r="X78"/>
  <c r="S78"/>
  <c r="R78"/>
  <c r="Q78"/>
  <c r="I78" s="1"/>
  <c r="P78"/>
  <c r="AH77"/>
  <c r="AJ77" s="1"/>
  <c r="G77"/>
  <c r="AR76"/>
  <c r="AQ76"/>
  <c r="AT76" s="1"/>
  <c r="AP76"/>
  <c r="AO76"/>
  <c r="AS76" s="1"/>
  <c r="AN76"/>
  <c r="AI76"/>
  <c r="AH76"/>
  <c r="AJ76" s="1"/>
  <c r="AG76"/>
  <c r="AK76" s="1"/>
  <c r="AF76"/>
  <c r="AA76"/>
  <c r="K76" s="1"/>
  <c r="Z76"/>
  <c r="Y76"/>
  <c r="X76"/>
  <c r="T76"/>
  <c r="S76"/>
  <c r="R76"/>
  <c r="Q76"/>
  <c r="I76" s="1"/>
  <c r="P76"/>
  <c r="H76" s="1"/>
  <c r="AQ75"/>
  <c r="AP75"/>
  <c r="AR75" s="1"/>
  <c r="AO75"/>
  <c r="AS75" s="1"/>
  <c r="AN75"/>
  <c r="AI75"/>
  <c r="AH75"/>
  <c r="AL75" s="1"/>
  <c r="AG75"/>
  <c r="AK75" s="1"/>
  <c r="AF75"/>
  <c r="AA75"/>
  <c r="Z75"/>
  <c r="Y75"/>
  <c r="AC75" s="1"/>
  <c r="X75"/>
  <c r="S75"/>
  <c r="R75"/>
  <c r="J75" s="1"/>
  <c r="Q75"/>
  <c r="P75"/>
  <c r="AQ74"/>
  <c r="AP74"/>
  <c r="AO74"/>
  <c r="AS74" s="1"/>
  <c r="AN74"/>
  <c r="AJ74"/>
  <c r="AI74"/>
  <c r="AH74"/>
  <c r="AG74"/>
  <c r="AK74" s="1"/>
  <c r="AF74"/>
  <c r="AA74"/>
  <c r="AB74" s="1"/>
  <c r="Z74"/>
  <c r="Y74"/>
  <c r="AC74" s="1"/>
  <c r="X74"/>
  <c r="S74"/>
  <c r="R74"/>
  <c r="T74" s="1"/>
  <c r="Q74"/>
  <c r="P74"/>
  <c r="H74" s="1"/>
  <c r="AQ73"/>
  <c r="AP73"/>
  <c r="AO73"/>
  <c r="AS73" s="1"/>
  <c r="AN73"/>
  <c r="AJ73"/>
  <c r="AI73"/>
  <c r="AL73" s="1"/>
  <c r="AH73"/>
  <c r="AG73"/>
  <c r="AK73" s="1"/>
  <c r="AF73"/>
  <c r="AA73"/>
  <c r="Z73"/>
  <c r="Y73"/>
  <c r="X73"/>
  <c r="S73"/>
  <c r="K73" s="1"/>
  <c r="R73"/>
  <c r="Q73"/>
  <c r="P73"/>
  <c r="H73"/>
  <c r="AQ72"/>
  <c r="AP72"/>
  <c r="AR72" s="1"/>
  <c r="AO72"/>
  <c r="AS72" s="1"/>
  <c r="AN72"/>
  <c r="AI72"/>
  <c r="AH72"/>
  <c r="AJ72" s="1"/>
  <c r="AG72"/>
  <c r="AK72" s="1"/>
  <c r="AF72"/>
  <c r="AA72"/>
  <c r="Z72"/>
  <c r="AD72" s="1"/>
  <c r="Y72"/>
  <c r="AC72" s="1"/>
  <c r="X72"/>
  <c r="S72"/>
  <c r="R72"/>
  <c r="Q72"/>
  <c r="P72"/>
  <c r="K72"/>
  <c r="AQ71"/>
  <c r="AP71"/>
  <c r="AR71" s="1"/>
  <c r="AO71"/>
  <c r="AS71" s="1"/>
  <c r="AN71"/>
  <c r="AI71"/>
  <c r="AH71"/>
  <c r="AG71"/>
  <c r="AK71" s="1"/>
  <c r="AF71"/>
  <c r="AB71"/>
  <c r="AA71"/>
  <c r="Z71"/>
  <c r="Y71"/>
  <c r="X71"/>
  <c r="T71"/>
  <c r="S71"/>
  <c r="R71"/>
  <c r="Q71"/>
  <c r="P71"/>
  <c r="AQ70"/>
  <c r="AP70"/>
  <c r="AO70"/>
  <c r="AN70"/>
  <c r="AI70"/>
  <c r="AH70"/>
  <c r="AG70"/>
  <c r="AF70"/>
  <c r="AF69" s="1"/>
  <c r="AA70"/>
  <c r="Z70"/>
  <c r="Y70"/>
  <c r="X70"/>
  <c r="S70"/>
  <c r="R70"/>
  <c r="T70" s="1"/>
  <c r="Q70"/>
  <c r="U70" s="1"/>
  <c r="P70"/>
  <c r="H70" s="1"/>
  <c r="AN69"/>
  <c r="G69"/>
  <c r="AR68"/>
  <c r="AQ68"/>
  <c r="AP68"/>
  <c r="AO68"/>
  <c r="AS68" s="1"/>
  <c r="AN68"/>
  <c r="AJ68"/>
  <c r="AI68"/>
  <c r="AL68" s="1"/>
  <c r="AH68"/>
  <c r="AG68"/>
  <c r="AK68" s="1"/>
  <c r="AF68"/>
  <c r="AA68"/>
  <c r="Z68"/>
  <c r="AB68" s="1"/>
  <c r="Y68"/>
  <c r="AC68" s="1"/>
  <c r="X68"/>
  <c r="S68"/>
  <c r="R68"/>
  <c r="J68" s="1"/>
  <c r="Q68"/>
  <c r="I68" s="1"/>
  <c r="P68"/>
  <c r="AR67"/>
  <c r="AQ67"/>
  <c r="AP67"/>
  <c r="AO67"/>
  <c r="AS67" s="1"/>
  <c r="AN67"/>
  <c r="AI67"/>
  <c r="AL67" s="1"/>
  <c r="AH67"/>
  <c r="AJ67" s="1"/>
  <c r="AG67"/>
  <c r="AK67" s="1"/>
  <c r="AF67"/>
  <c r="AA67"/>
  <c r="K67" s="1"/>
  <c r="Z67"/>
  <c r="Y67"/>
  <c r="AC67" s="1"/>
  <c r="X67"/>
  <c r="S67"/>
  <c r="R67"/>
  <c r="Q67"/>
  <c r="P67"/>
  <c r="AQ66"/>
  <c r="AT66" s="1"/>
  <c r="AP66"/>
  <c r="AR66" s="1"/>
  <c r="AO66"/>
  <c r="AS66" s="1"/>
  <c r="AN66"/>
  <c r="AN64" s="1"/>
  <c r="AI66"/>
  <c r="AI64" s="1"/>
  <c r="AH66"/>
  <c r="AG66"/>
  <c r="AK66" s="1"/>
  <c r="AF66"/>
  <c r="AB66"/>
  <c r="AA66"/>
  <c r="Z66"/>
  <c r="Y66"/>
  <c r="X66"/>
  <c r="T66"/>
  <c r="S66"/>
  <c r="R66"/>
  <c r="Q66"/>
  <c r="U66" s="1"/>
  <c r="P66"/>
  <c r="AQ65"/>
  <c r="AP65"/>
  <c r="AO65"/>
  <c r="AS65" s="1"/>
  <c r="AN65"/>
  <c r="AI65"/>
  <c r="AH65"/>
  <c r="AG65"/>
  <c r="AG64" s="1"/>
  <c r="AK64" s="1"/>
  <c r="AF65"/>
  <c r="AF64" s="1"/>
  <c r="AA65"/>
  <c r="Z65"/>
  <c r="Z64" s="1"/>
  <c r="Y65"/>
  <c r="X65"/>
  <c r="S65"/>
  <c r="R65"/>
  <c r="Q65"/>
  <c r="U65" s="1"/>
  <c r="P65"/>
  <c r="AO64"/>
  <c r="AS64" s="1"/>
  <c r="AA64"/>
  <c r="Q64"/>
  <c r="G64"/>
  <c r="AQ63"/>
  <c r="AP63"/>
  <c r="AO63"/>
  <c r="AS63" s="1"/>
  <c r="AN63"/>
  <c r="AI63"/>
  <c r="AH63"/>
  <c r="AJ63" s="1"/>
  <c r="AG63"/>
  <c r="AK63" s="1"/>
  <c r="AF63"/>
  <c r="AA63"/>
  <c r="AD63" s="1"/>
  <c r="Z63"/>
  <c r="AB63" s="1"/>
  <c r="Y63"/>
  <c r="AC63" s="1"/>
  <c r="X63"/>
  <c r="S63"/>
  <c r="R63"/>
  <c r="Q63"/>
  <c r="P63"/>
  <c r="H63"/>
  <c r="AR62"/>
  <c r="AQ62"/>
  <c r="AP62"/>
  <c r="AO62"/>
  <c r="AS62" s="1"/>
  <c r="AN62"/>
  <c r="AI62"/>
  <c r="AL62" s="1"/>
  <c r="AH62"/>
  <c r="AG62"/>
  <c r="AF62"/>
  <c r="AA62"/>
  <c r="K62" s="1"/>
  <c r="Z62"/>
  <c r="AB62" s="1"/>
  <c r="Y62"/>
  <c r="AC62" s="1"/>
  <c r="X62"/>
  <c r="S62"/>
  <c r="R62"/>
  <c r="T62" s="1"/>
  <c r="Q62"/>
  <c r="U62" s="1"/>
  <c r="P62"/>
  <c r="H62" s="1"/>
  <c r="AR61"/>
  <c r="AQ61"/>
  <c r="AP61"/>
  <c r="AO61"/>
  <c r="AS61" s="1"/>
  <c r="AN61"/>
  <c r="AI61"/>
  <c r="AH61"/>
  <c r="AJ61" s="1"/>
  <c r="AG61"/>
  <c r="AK61" s="1"/>
  <c r="AF61"/>
  <c r="H61" s="1"/>
  <c r="AA61"/>
  <c r="Z61"/>
  <c r="Y61"/>
  <c r="AC61" s="1"/>
  <c r="X61"/>
  <c r="S61"/>
  <c r="R61"/>
  <c r="Q61"/>
  <c r="P61"/>
  <c r="AQ60"/>
  <c r="K60" s="1"/>
  <c r="AP60"/>
  <c r="AR60" s="1"/>
  <c r="AO60"/>
  <c r="AS60" s="1"/>
  <c r="AN60"/>
  <c r="AJ60"/>
  <c r="AI60"/>
  <c r="AH60"/>
  <c r="AG60"/>
  <c r="AK60" s="1"/>
  <c r="AF60"/>
  <c r="AA60"/>
  <c r="Z60"/>
  <c r="Y60"/>
  <c r="AC60" s="1"/>
  <c r="X60"/>
  <c r="T60"/>
  <c r="S60"/>
  <c r="R60"/>
  <c r="Q60"/>
  <c r="P60"/>
  <c r="H60" s="1"/>
  <c r="AQ59"/>
  <c r="AP59"/>
  <c r="AR59" s="1"/>
  <c r="AO59"/>
  <c r="AS59" s="1"/>
  <c r="AN59"/>
  <c r="AI59"/>
  <c r="AH59"/>
  <c r="AJ59" s="1"/>
  <c r="AG59"/>
  <c r="AF59"/>
  <c r="AB59"/>
  <c r="AA59"/>
  <c r="AD59" s="1"/>
  <c r="Z59"/>
  <c r="Y59"/>
  <c r="X59"/>
  <c r="S59"/>
  <c r="V59" s="1"/>
  <c r="R59"/>
  <c r="Q59"/>
  <c r="P59"/>
  <c r="H59" s="1"/>
  <c r="I59"/>
  <c r="G58"/>
  <c r="AQ57"/>
  <c r="AP57"/>
  <c r="AR57" s="1"/>
  <c r="AO57"/>
  <c r="AS57" s="1"/>
  <c r="AN57"/>
  <c r="AI57"/>
  <c r="AL57" s="1"/>
  <c r="AH57"/>
  <c r="AJ57" s="1"/>
  <c r="AG57"/>
  <c r="AK57" s="1"/>
  <c r="AF57"/>
  <c r="AA57"/>
  <c r="Z57"/>
  <c r="AB57" s="1"/>
  <c r="Y57"/>
  <c r="AC57" s="1"/>
  <c r="X57"/>
  <c r="T57"/>
  <c r="S57"/>
  <c r="R57"/>
  <c r="Q57"/>
  <c r="P57"/>
  <c r="AQ56"/>
  <c r="AP56"/>
  <c r="AO56"/>
  <c r="AS56" s="1"/>
  <c r="AN56"/>
  <c r="AN55" s="1"/>
  <c r="AI56"/>
  <c r="AH56"/>
  <c r="AJ56" s="1"/>
  <c r="AG56"/>
  <c r="AK56" s="1"/>
  <c r="AF56"/>
  <c r="AA56"/>
  <c r="Z56"/>
  <c r="AB56" s="1"/>
  <c r="Y56"/>
  <c r="Y55" s="1"/>
  <c r="AC55" s="1"/>
  <c r="X56"/>
  <c r="S56"/>
  <c r="V56" s="1"/>
  <c r="R56"/>
  <c r="Q56"/>
  <c r="P56"/>
  <c r="H56"/>
  <c r="AO55"/>
  <c r="AS55" s="1"/>
  <c r="X55"/>
  <c r="R55"/>
  <c r="G55"/>
  <c r="AQ54"/>
  <c r="AT54" s="1"/>
  <c r="AP54"/>
  <c r="AR54" s="1"/>
  <c r="AO54"/>
  <c r="AS54" s="1"/>
  <c r="AN54"/>
  <c r="AJ54"/>
  <c r="AI54"/>
  <c r="AH54"/>
  <c r="AL54" s="1"/>
  <c r="AG54"/>
  <c r="AK54" s="1"/>
  <c r="AF54"/>
  <c r="AA54"/>
  <c r="Z54"/>
  <c r="Z52" s="1"/>
  <c r="AB52" s="1"/>
  <c r="Y54"/>
  <c r="X54"/>
  <c r="T54"/>
  <c r="S54"/>
  <c r="V54" s="1"/>
  <c r="R54"/>
  <c r="Q54"/>
  <c r="U54" s="1"/>
  <c r="P54"/>
  <c r="J54"/>
  <c r="AQ53"/>
  <c r="AP53"/>
  <c r="AO53"/>
  <c r="AS53" s="1"/>
  <c r="AN53"/>
  <c r="AN52" s="1"/>
  <c r="AJ53"/>
  <c r="AI53"/>
  <c r="AH53"/>
  <c r="AG53"/>
  <c r="AG52" s="1"/>
  <c r="AF53"/>
  <c r="AB53"/>
  <c r="AA53"/>
  <c r="AD53" s="1"/>
  <c r="Z53"/>
  <c r="Y53"/>
  <c r="AC53" s="1"/>
  <c r="X53"/>
  <c r="S53"/>
  <c r="R53"/>
  <c r="Q53"/>
  <c r="P53"/>
  <c r="J53"/>
  <c r="J52" s="1"/>
  <c r="AR52"/>
  <c r="AP52"/>
  <c r="AJ52"/>
  <c r="AI52"/>
  <c r="AH52"/>
  <c r="AA52"/>
  <c r="R52"/>
  <c r="G52"/>
  <c r="AR51"/>
  <c r="AQ51"/>
  <c r="AP51"/>
  <c r="AO51"/>
  <c r="AS51" s="1"/>
  <c r="AN51"/>
  <c r="AI51"/>
  <c r="AH51"/>
  <c r="AJ51" s="1"/>
  <c r="AG51"/>
  <c r="AK51" s="1"/>
  <c r="AF51"/>
  <c r="AA51"/>
  <c r="Z51"/>
  <c r="AB51" s="1"/>
  <c r="Y51"/>
  <c r="AC51" s="1"/>
  <c r="X51"/>
  <c r="S51"/>
  <c r="R51"/>
  <c r="Q51"/>
  <c r="U51" s="1"/>
  <c r="P51"/>
  <c r="AR50"/>
  <c r="AQ50"/>
  <c r="AP50"/>
  <c r="AO50"/>
  <c r="AS50" s="1"/>
  <c r="AN50"/>
  <c r="AI50"/>
  <c r="AH50"/>
  <c r="AJ50" s="1"/>
  <c r="AG50"/>
  <c r="AK50" s="1"/>
  <c r="AF50"/>
  <c r="AA50"/>
  <c r="Z50"/>
  <c r="AD50" s="1"/>
  <c r="Y50"/>
  <c r="AC50" s="1"/>
  <c r="X50"/>
  <c r="H50" s="1"/>
  <c r="S50"/>
  <c r="T50" s="1"/>
  <c r="R50"/>
  <c r="Q50"/>
  <c r="I50" s="1"/>
  <c r="P50"/>
  <c r="AQ49"/>
  <c r="AP49"/>
  <c r="AR49" s="1"/>
  <c r="AO49"/>
  <c r="AS49" s="1"/>
  <c r="AN49"/>
  <c r="AI49"/>
  <c r="AH49"/>
  <c r="AL49" s="1"/>
  <c r="AG49"/>
  <c r="AK49" s="1"/>
  <c r="AF49"/>
  <c r="AA49"/>
  <c r="K49" s="1"/>
  <c r="Z49"/>
  <c r="Y49"/>
  <c r="AC49" s="1"/>
  <c r="X49"/>
  <c r="T49"/>
  <c r="S49"/>
  <c r="R49"/>
  <c r="Q49"/>
  <c r="P49"/>
  <c r="H49" s="1"/>
  <c r="AQ48"/>
  <c r="AP48"/>
  <c r="AO48"/>
  <c r="AS48" s="1"/>
  <c r="AN48"/>
  <c r="AI48"/>
  <c r="AH48"/>
  <c r="AG48"/>
  <c r="AK48" s="1"/>
  <c r="AF48"/>
  <c r="AA48"/>
  <c r="AD48" s="1"/>
  <c r="Z48"/>
  <c r="AB48" s="1"/>
  <c r="Y48"/>
  <c r="AC48" s="1"/>
  <c r="X48"/>
  <c r="S48"/>
  <c r="K48" s="1"/>
  <c r="R48"/>
  <c r="Q48"/>
  <c r="P48"/>
  <c r="AR47"/>
  <c r="AQ47"/>
  <c r="AP47"/>
  <c r="AO47"/>
  <c r="AS47" s="1"/>
  <c r="AN47"/>
  <c r="AI47"/>
  <c r="AH47"/>
  <c r="AJ47" s="1"/>
  <c r="AG47"/>
  <c r="AK47" s="1"/>
  <c r="AF47"/>
  <c r="AA47"/>
  <c r="Z47"/>
  <c r="AB47" s="1"/>
  <c r="Y47"/>
  <c r="AC47" s="1"/>
  <c r="X47"/>
  <c r="S47"/>
  <c r="R47"/>
  <c r="J47" s="1"/>
  <c r="Q47"/>
  <c r="U47" s="1"/>
  <c r="P47"/>
  <c r="AR46"/>
  <c r="AQ46"/>
  <c r="AP46"/>
  <c r="AO46"/>
  <c r="AS46" s="1"/>
  <c r="AN46"/>
  <c r="AI46"/>
  <c r="AH46"/>
  <c r="AJ46" s="1"/>
  <c r="AG46"/>
  <c r="AK46" s="1"/>
  <c r="AF46"/>
  <c r="AA46"/>
  <c r="Z46"/>
  <c r="AD46" s="1"/>
  <c r="Y46"/>
  <c r="AC46" s="1"/>
  <c r="X46"/>
  <c r="S46"/>
  <c r="T46" s="1"/>
  <c r="R46"/>
  <c r="Q46"/>
  <c r="I46" s="1"/>
  <c r="P46"/>
  <c r="AQ45"/>
  <c r="AP45"/>
  <c r="AO45"/>
  <c r="AS45" s="1"/>
  <c r="AN45"/>
  <c r="AI45"/>
  <c r="AH45"/>
  <c r="AG45"/>
  <c r="AK45" s="1"/>
  <c r="AF45"/>
  <c r="AF44" s="1"/>
  <c r="AA45"/>
  <c r="Z45"/>
  <c r="Y45"/>
  <c r="Y44" s="1"/>
  <c r="X45"/>
  <c r="T45"/>
  <c r="S45"/>
  <c r="R45"/>
  <c r="Q45"/>
  <c r="P45"/>
  <c r="H45" s="1"/>
  <c r="AG44"/>
  <c r="AK44" s="1"/>
  <c r="S44"/>
  <c r="G44"/>
  <c r="AQ43"/>
  <c r="AP43"/>
  <c r="AT43" s="1"/>
  <c r="AO43"/>
  <c r="AS43" s="1"/>
  <c r="AN43"/>
  <c r="AI43"/>
  <c r="AH43"/>
  <c r="AG43"/>
  <c r="AK43" s="1"/>
  <c r="AF43"/>
  <c r="AB43"/>
  <c r="AA43"/>
  <c r="Z43"/>
  <c r="Y43"/>
  <c r="AC43" s="1"/>
  <c r="X43"/>
  <c r="X40" s="1"/>
  <c r="S43"/>
  <c r="R43"/>
  <c r="T43" s="1"/>
  <c r="Q43"/>
  <c r="P43"/>
  <c r="H43" s="1"/>
  <c r="AQ42"/>
  <c r="AP42"/>
  <c r="AO42"/>
  <c r="AS42" s="1"/>
  <c r="AN42"/>
  <c r="AI42"/>
  <c r="AL42" s="1"/>
  <c r="AH42"/>
  <c r="AJ42" s="1"/>
  <c r="AG42"/>
  <c r="AK42" s="1"/>
  <c r="AF42"/>
  <c r="AA42"/>
  <c r="AD42" s="1"/>
  <c r="Z42"/>
  <c r="AB42" s="1"/>
  <c r="Y42"/>
  <c r="AC42" s="1"/>
  <c r="X42"/>
  <c r="S42"/>
  <c r="K42" s="1"/>
  <c r="R42"/>
  <c r="Q42"/>
  <c r="P42"/>
  <c r="I42"/>
  <c r="M42" s="1"/>
  <c r="AR41"/>
  <c r="AQ41"/>
  <c r="AT41" s="1"/>
  <c r="AP41"/>
  <c r="AO41"/>
  <c r="AS41" s="1"/>
  <c r="AN41"/>
  <c r="AI41"/>
  <c r="AH41"/>
  <c r="AJ41" s="1"/>
  <c r="AG41"/>
  <c r="AF41"/>
  <c r="AF40" s="1"/>
  <c r="AA41"/>
  <c r="Z41"/>
  <c r="Y41"/>
  <c r="AC41" s="1"/>
  <c r="X41"/>
  <c r="S41"/>
  <c r="R41"/>
  <c r="V41" s="1"/>
  <c r="Q41"/>
  <c r="P41"/>
  <c r="AQ40"/>
  <c r="AH40"/>
  <c r="AJ40" s="1"/>
  <c r="G40"/>
  <c r="G39"/>
  <c r="AQ38"/>
  <c r="AP38"/>
  <c r="AR38" s="1"/>
  <c r="AO38"/>
  <c r="AS38" s="1"/>
  <c r="AN38"/>
  <c r="AI38"/>
  <c r="AH38"/>
  <c r="AL38" s="1"/>
  <c r="AG38"/>
  <c r="AK38" s="1"/>
  <c r="AF38"/>
  <c r="AF36" s="1"/>
  <c r="AA38"/>
  <c r="K38" s="1"/>
  <c r="Z38"/>
  <c r="Y38"/>
  <c r="AC38" s="1"/>
  <c r="X38"/>
  <c r="S38"/>
  <c r="R38"/>
  <c r="T38" s="1"/>
  <c r="Q38"/>
  <c r="U38" s="1"/>
  <c r="P38"/>
  <c r="AQ37"/>
  <c r="AQ36" s="1"/>
  <c r="AP37"/>
  <c r="AO37"/>
  <c r="AN37"/>
  <c r="AI37"/>
  <c r="AH37"/>
  <c r="AL37" s="1"/>
  <c r="AG37"/>
  <c r="AG36" s="1"/>
  <c r="AF37"/>
  <c r="AA37"/>
  <c r="Z37"/>
  <c r="Y37"/>
  <c r="X37"/>
  <c r="X36" s="1"/>
  <c r="S37"/>
  <c r="K37" s="1"/>
  <c r="R37"/>
  <c r="T37" s="1"/>
  <c r="Q37"/>
  <c r="U37" s="1"/>
  <c r="P37"/>
  <c r="J37"/>
  <c r="AN36"/>
  <c r="AI36"/>
  <c r="Z36"/>
  <c r="Q36"/>
  <c r="U36" s="1"/>
  <c r="G36"/>
  <c r="AQ35"/>
  <c r="AP35"/>
  <c r="AT35" s="1"/>
  <c r="AO35"/>
  <c r="AS35" s="1"/>
  <c r="AN35"/>
  <c r="AI35"/>
  <c r="AL35" s="1"/>
  <c r="AH35"/>
  <c r="AJ35" s="1"/>
  <c r="AG35"/>
  <c r="AK35" s="1"/>
  <c r="AF35"/>
  <c r="AA35"/>
  <c r="AD35" s="1"/>
  <c r="Z35"/>
  <c r="AB35" s="1"/>
  <c r="Y35"/>
  <c r="AC35" s="1"/>
  <c r="X35"/>
  <c r="S35"/>
  <c r="R35"/>
  <c r="Q35"/>
  <c r="U35" s="1"/>
  <c r="P35"/>
  <c r="K35"/>
  <c r="H35"/>
  <c r="AR34"/>
  <c r="AQ34"/>
  <c r="AT34" s="1"/>
  <c r="AP34"/>
  <c r="AO34"/>
  <c r="AS34" s="1"/>
  <c r="AN34"/>
  <c r="AI34"/>
  <c r="AL34" s="1"/>
  <c r="AH34"/>
  <c r="AJ34" s="1"/>
  <c r="AG34"/>
  <c r="AK34" s="1"/>
  <c r="AF34"/>
  <c r="AA34"/>
  <c r="Z34"/>
  <c r="Y34"/>
  <c r="X34"/>
  <c r="T34"/>
  <c r="S34"/>
  <c r="R34"/>
  <c r="V34" s="1"/>
  <c r="Q34"/>
  <c r="P34"/>
  <c r="H34" s="1"/>
  <c r="AQ33"/>
  <c r="AT33" s="1"/>
  <c r="AP33"/>
  <c r="AR33" s="1"/>
  <c r="AO33"/>
  <c r="AS33" s="1"/>
  <c r="AN33"/>
  <c r="AI33"/>
  <c r="AH33"/>
  <c r="AG33"/>
  <c r="AK33" s="1"/>
  <c r="AF33"/>
  <c r="AA33"/>
  <c r="Z33"/>
  <c r="AD33" s="1"/>
  <c r="Y33"/>
  <c r="X33"/>
  <c r="T33"/>
  <c r="S33"/>
  <c r="V33" s="1"/>
  <c r="R33"/>
  <c r="Q33"/>
  <c r="U33" s="1"/>
  <c r="P33"/>
  <c r="AQ32"/>
  <c r="AP32"/>
  <c r="AT32" s="1"/>
  <c r="AO32"/>
  <c r="AS32" s="1"/>
  <c r="AN32"/>
  <c r="AI32"/>
  <c r="AH32"/>
  <c r="AG32"/>
  <c r="AK32" s="1"/>
  <c r="AF32"/>
  <c r="AB32"/>
  <c r="AA32"/>
  <c r="Z32"/>
  <c r="Y32"/>
  <c r="X32"/>
  <c r="S32"/>
  <c r="R32"/>
  <c r="Q32"/>
  <c r="U32" s="1"/>
  <c r="P32"/>
  <c r="AQ31"/>
  <c r="AP31"/>
  <c r="AT31" s="1"/>
  <c r="AO31"/>
  <c r="AS31" s="1"/>
  <c r="AN31"/>
  <c r="AI31"/>
  <c r="AL31" s="1"/>
  <c r="AH31"/>
  <c r="AJ31" s="1"/>
  <c r="AG31"/>
  <c r="AK31" s="1"/>
  <c r="AF31"/>
  <c r="AA31"/>
  <c r="AD31" s="1"/>
  <c r="Z31"/>
  <c r="Y31"/>
  <c r="AC31" s="1"/>
  <c r="X31"/>
  <c r="S31"/>
  <c r="K31" s="1"/>
  <c r="R31"/>
  <c r="Q31"/>
  <c r="U31" s="1"/>
  <c r="P31"/>
  <c r="AR30"/>
  <c r="AQ30"/>
  <c r="AT30" s="1"/>
  <c r="AP30"/>
  <c r="AO30"/>
  <c r="AS30" s="1"/>
  <c r="AN30"/>
  <c r="AI30"/>
  <c r="AL30" s="1"/>
  <c r="AH30"/>
  <c r="AJ30" s="1"/>
  <c r="AG30"/>
  <c r="AK30" s="1"/>
  <c r="AF30"/>
  <c r="AA30"/>
  <c r="Z30"/>
  <c r="Y30"/>
  <c r="X30"/>
  <c r="T30"/>
  <c r="S30"/>
  <c r="R30"/>
  <c r="V30" s="1"/>
  <c r="Q30"/>
  <c r="I30" s="1"/>
  <c r="P30"/>
  <c r="AQ29"/>
  <c r="AT29" s="1"/>
  <c r="AP29"/>
  <c r="AR29" s="1"/>
  <c r="AO29"/>
  <c r="AS29" s="1"/>
  <c r="AN29"/>
  <c r="AI29"/>
  <c r="AH29"/>
  <c r="AG29"/>
  <c r="AK29" s="1"/>
  <c r="AF29"/>
  <c r="AA29"/>
  <c r="Z29"/>
  <c r="AD29" s="1"/>
  <c r="Y29"/>
  <c r="X29"/>
  <c r="T29"/>
  <c r="S29"/>
  <c r="V29" s="1"/>
  <c r="R29"/>
  <c r="Q29"/>
  <c r="U29" s="1"/>
  <c r="P29"/>
  <c r="AQ28"/>
  <c r="AP28"/>
  <c r="AT28" s="1"/>
  <c r="AO28"/>
  <c r="AS28" s="1"/>
  <c r="AN28"/>
  <c r="AI28"/>
  <c r="AH28"/>
  <c r="AG28"/>
  <c r="AK28" s="1"/>
  <c r="AF28"/>
  <c r="AB28"/>
  <c r="AA28"/>
  <c r="AD28" s="1"/>
  <c r="Z28"/>
  <c r="Y28"/>
  <c r="X28"/>
  <c r="S28"/>
  <c r="R28"/>
  <c r="T28" s="1"/>
  <c r="Q28"/>
  <c r="U28" s="1"/>
  <c r="P28"/>
  <c r="J28"/>
  <c r="AQ27"/>
  <c r="AP27"/>
  <c r="AT27" s="1"/>
  <c r="AO27"/>
  <c r="AS27" s="1"/>
  <c r="AN27"/>
  <c r="AI27"/>
  <c r="AL27" s="1"/>
  <c r="AH27"/>
  <c r="AJ27" s="1"/>
  <c r="AG27"/>
  <c r="AK27" s="1"/>
  <c r="AF27"/>
  <c r="AA27"/>
  <c r="AD27" s="1"/>
  <c r="Z27"/>
  <c r="Y27"/>
  <c r="X27"/>
  <c r="S27"/>
  <c r="K27" s="1"/>
  <c r="N27" s="1"/>
  <c r="R27"/>
  <c r="J27" s="1"/>
  <c r="Q27"/>
  <c r="U27" s="1"/>
  <c r="P27"/>
  <c r="I27"/>
  <c r="M27" s="1"/>
  <c r="AR26"/>
  <c r="AQ26"/>
  <c r="AT26" s="1"/>
  <c r="AP26"/>
  <c r="AO26"/>
  <c r="AS26" s="1"/>
  <c r="AN26"/>
  <c r="AI26"/>
  <c r="AH26"/>
  <c r="AJ26" s="1"/>
  <c r="AG26"/>
  <c r="AF26"/>
  <c r="AA26"/>
  <c r="Z26"/>
  <c r="Y26"/>
  <c r="AC26" s="1"/>
  <c r="X26"/>
  <c r="X25" s="1"/>
  <c r="X23" s="1"/>
  <c r="S26"/>
  <c r="R26"/>
  <c r="V26" s="1"/>
  <c r="Q26"/>
  <c r="P26"/>
  <c r="AP25"/>
  <c r="AR25" s="1"/>
  <c r="AH25"/>
  <c r="AJ25" s="1"/>
  <c r="S25"/>
  <c r="S23" s="1"/>
  <c r="G25"/>
  <c r="G23" s="1"/>
  <c r="G22" s="1"/>
  <c r="G21" s="1"/>
  <c r="G20" s="1"/>
  <c r="G15" s="1"/>
  <c r="AQ24"/>
  <c r="AP24"/>
  <c r="AR24" s="1"/>
  <c r="AO24"/>
  <c r="AS24" s="1"/>
  <c r="AN24"/>
  <c r="AI24"/>
  <c r="AH24"/>
  <c r="AG24"/>
  <c r="AK24" s="1"/>
  <c r="AF24"/>
  <c r="AB24"/>
  <c r="AA24"/>
  <c r="Z24"/>
  <c r="Y24"/>
  <c r="X24"/>
  <c r="S24"/>
  <c r="R24"/>
  <c r="T24" s="1"/>
  <c r="Q24"/>
  <c r="U24" s="1"/>
  <c r="P24"/>
  <c r="AP23"/>
  <c r="AR23" s="1"/>
  <c r="AQ19"/>
  <c r="AP19"/>
  <c r="AT19" s="1"/>
  <c r="AO19"/>
  <c r="AS19" s="1"/>
  <c r="AN19"/>
  <c r="AI19"/>
  <c r="AH19"/>
  <c r="AJ19" s="1"/>
  <c r="AG19"/>
  <c r="AK19" s="1"/>
  <c r="AF19"/>
  <c r="AB19"/>
  <c r="AA19"/>
  <c r="AD19" s="1"/>
  <c r="Z19"/>
  <c r="Y19"/>
  <c r="AC19" s="1"/>
  <c r="X19"/>
  <c r="S19"/>
  <c r="R19"/>
  <c r="Q19"/>
  <c r="P19"/>
  <c r="H19" s="1"/>
  <c r="AQ18"/>
  <c r="AP18"/>
  <c r="AO18"/>
  <c r="AS18" s="1"/>
  <c r="AN18"/>
  <c r="AI18"/>
  <c r="AH18"/>
  <c r="AJ18" s="1"/>
  <c r="AG18"/>
  <c r="AK18" s="1"/>
  <c r="AF18"/>
  <c r="AA18"/>
  <c r="Z18"/>
  <c r="AB18" s="1"/>
  <c r="Y18"/>
  <c r="AC18" s="1"/>
  <c r="X18"/>
  <c r="S18"/>
  <c r="R18"/>
  <c r="J18" s="1"/>
  <c r="Q18"/>
  <c r="P18"/>
  <c r="P16" s="1"/>
  <c r="AR17"/>
  <c r="AQ17"/>
  <c r="AP17"/>
  <c r="AP16" s="1"/>
  <c r="AR16" s="1"/>
  <c r="AO17"/>
  <c r="AS17" s="1"/>
  <c r="AN17"/>
  <c r="AN16" s="1"/>
  <c r="AI17"/>
  <c r="AH17"/>
  <c r="AG17"/>
  <c r="AK17" s="1"/>
  <c r="AF17"/>
  <c r="AF16" s="1"/>
  <c r="AA17"/>
  <c r="Z17"/>
  <c r="Y17"/>
  <c r="AC17" s="1"/>
  <c r="X17"/>
  <c r="H17" s="1"/>
  <c r="S17"/>
  <c r="S16" s="1"/>
  <c r="R17"/>
  <c r="Q17"/>
  <c r="I17" s="1"/>
  <c r="P17"/>
  <c r="AQ16"/>
  <c r="AG16"/>
  <c r="AK16" s="1"/>
  <c r="Y16"/>
  <c r="AC16" s="1"/>
  <c r="G16"/>
  <c r="F11"/>
  <c r="A7" i="3" s="1"/>
  <c r="F5" i="1"/>
  <c r="AD37" l="1"/>
  <c r="AA36"/>
  <c r="AD36" s="1"/>
  <c r="K45"/>
  <c r="AA44"/>
  <c r="U71"/>
  <c r="Q69"/>
  <c r="U69" s="1"/>
  <c r="V72"/>
  <c r="T72"/>
  <c r="I18"/>
  <c r="M18" s="1"/>
  <c r="K18"/>
  <c r="AD18"/>
  <c r="AL18"/>
  <c r="AT18"/>
  <c r="AR18"/>
  <c r="U19"/>
  <c r="H24"/>
  <c r="K24"/>
  <c r="AH23"/>
  <c r="AQ25"/>
  <c r="AT25" s="1"/>
  <c r="AR27"/>
  <c r="H29"/>
  <c r="AL29"/>
  <c r="AC30"/>
  <c r="I31"/>
  <c r="M31" s="1"/>
  <c r="T32"/>
  <c r="J32"/>
  <c r="AC34"/>
  <c r="AR35"/>
  <c r="AJ37"/>
  <c r="S40"/>
  <c r="H41"/>
  <c r="P40"/>
  <c r="T41"/>
  <c r="AA40"/>
  <c r="AD40" s="1"/>
  <c r="AI40"/>
  <c r="X44"/>
  <c r="H46"/>
  <c r="AD52"/>
  <c r="U53"/>
  <c r="I53"/>
  <c r="Q52"/>
  <c r="AF52"/>
  <c r="AF39" s="1"/>
  <c r="AQ52"/>
  <c r="U64"/>
  <c r="Q58"/>
  <c r="Z69"/>
  <c r="Z58" s="1"/>
  <c r="AL70"/>
  <c r="AJ70"/>
  <c r="K29"/>
  <c r="AB36"/>
  <c r="V67"/>
  <c r="T67"/>
  <c r="AO69"/>
  <c r="AS69" s="1"/>
  <c r="I70"/>
  <c r="M70" s="1"/>
  <c r="AC87"/>
  <c r="Y86"/>
  <c r="AC86" s="1"/>
  <c r="AS87"/>
  <c r="AO86"/>
  <c r="AS86" s="1"/>
  <c r="X16"/>
  <c r="AT16"/>
  <c r="V17"/>
  <c r="T17"/>
  <c r="Z16"/>
  <c r="AJ17"/>
  <c r="AH16"/>
  <c r="AJ16" s="1"/>
  <c r="H18"/>
  <c r="H16" s="1"/>
  <c r="Y25"/>
  <c r="H26"/>
  <c r="P25"/>
  <c r="P23" s="1"/>
  <c r="T26"/>
  <c r="AA25"/>
  <c r="AI25"/>
  <c r="AL25" s="1"/>
  <c r="AC27"/>
  <c r="K28"/>
  <c r="N28" s="1"/>
  <c r="AL28"/>
  <c r="AJ28"/>
  <c r="AB29"/>
  <c r="AR31"/>
  <c r="AB33"/>
  <c r="J35"/>
  <c r="AC37"/>
  <c r="H38"/>
  <c r="Y40"/>
  <c r="AC40" s="1"/>
  <c r="AT42"/>
  <c r="AP40"/>
  <c r="AR42"/>
  <c r="R44"/>
  <c r="T44" s="1"/>
  <c r="AL48"/>
  <c r="AJ48"/>
  <c r="H57"/>
  <c r="P55"/>
  <c r="AA55"/>
  <c r="K57"/>
  <c r="AT63"/>
  <c r="AR63"/>
  <c r="T65"/>
  <c r="R64"/>
  <c r="T64" s="1"/>
  <c r="AL65"/>
  <c r="AJ65"/>
  <c r="AC78"/>
  <c r="Y77"/>
  <c r="V107"/>
  <c r="U107"/>
  <c r="L18"/>
  <c r="AK26"/>
  <c r="AG25"/>
  <c r="K33"/>
  <c r="AT40"/>
  <c r="J51"/>
  <c r="AP55"/>
  <c r="AR55" s="1"/>
  <c r="AR56"/>
  <c r="J19"/>
  <c r="K19"/>
  <c r="N19" s="1"/>
  <c r="AL19"/>
  <c r="Y23"/>
  <c r="I26"/>
  <c r="AF25"/>
  <c r="AF23" s="1"/>
  <c r="AN25"/>
  <c r="AN23" s="1"/>
  <c r="AN22" s="1"/>
  <c r="AN21" s="1"/>
  <c r="AN20" s="1"/>
  <c r="AN15" s="1"/>
  <c r="AB27"/>
  <c r="H28"/>
  <c r="H30"/>
  <c r="H32"/>
  <c r="AB37"/>
  <c r="AS37"/>
  <c r="AO36"/>
  <c r="AS36" s="1"/>
  <c r="AK41"/>
  <c r="AG40"/>
  <c r="AK40" s="1"/>
  <c r="AH44"/>
  <c r="AR45"/>
  <c r="AP44"/>
  <c r="AR44" s="1"/>
  <c r="J48"/>
  <c r="L48" s="1"/>
  <c r="AD75"/>
  <c r="AB75"/>
  <c r="U105"/>
  <c r="I105"/>
  <c r="AC105"/>
  <c r="Y103"/>
  <c r="U42"/>
  <c r="AN44"/>
  <c r="H47"/>
  <c r="H44" s="1"/>
  <c r="U48"/>
  <c r="H51"/>
  <c r="AT52"/>
  <c r="K53"/>
  <c r="N53" s="1"/>
  <c r="AN58"/>
  <c r="AD61"/>
  <c r="AB61"/>
  <c r="AD64"/>
  <c r="AQ64"/>
  <c r="H67"/>
  <c r="X69"/>
  <c r="AQ69"/>
  <c r="AT69" s="1"/>
  <c r="AT73"/>
  <c r="AR73"/>
  <c r="U79"/>
  <c r="I79"/>
  <c r="AO77"/>
  <c r="AS77" s="1"/>
  <c r="M85"/>
  <c r="V89"/>
  <c r="S88"/>
  <c r="U88" s="1"/>
  <c r="AL89"/>
  <c r="AI88"/>
  <c r="AT89"/>
  <c r="AR89"/>
  <c r="AP88"/>
  <c r="AT90"/>
  <c r="AR90"/>
  <c r="AL104"/>
  <c r="U108"/>
  <c r="Q106"/>
  <c r="AC108"/>
  <c r="Y106"/>
  <c r="H109"/>
  <c r="AD114"/>
  <c r="K114"/>
  <c r="AS116"/>
  <c r="I116"/>
  <c r="M116" s="1"/>
  <c r="J31"/>
  <c r="N31" s="1"/>
  <c r="AB31"/>
  <c r="K32"/>
  <c r="N32" s="1"/>
  <c r="AD32"/>
  <c r="AL32"/>
  <c r="H33"/>
  <c r="AL33"/>
  <c r="I34"/>
  <c r="V35"/>
  <c r="V38"/>
  <c r="AD38"/>
  <c r="I41"/>
  <c r="AN40"/>
  <c r="J42"/>
  <c r="L42" s="1"/>
  <c r="J43"/>
  <c r="K43"/>
  <c r="N43" s="1"/>
  <c r="AD43"/>
  <c r="AL43"/>
  <c r="V45"/>
  <c r="AD45"/>
  <c r="AL46"/>
  <c r="AT46"/>
  <c r="T48"/>
  <c r="V49"/>
  <c r="AD49"/>
  <c r="AL50"/>
  <c r="AT50"/>
  <c r="AL52"/>
  <c r="H53"/>
  <c r="X52"/>
  <c r="X39" s="1"/>
  <c r="AL53"/>
  <c r="AT53"/>
  <c r="H54"/>
  <c r="AD54"/>
  <c r="V60"/>
  <c r="V61"/>
  <c r="T63"/>
  <c r="H66"/>
  <c r="AL66"/>
  <c r="AT67"/>
  <c r="H71"/>
  <c r="H69" s="1"/>
  <c r="AL71"/>
  <c r="M76"/>
  <c r="H78"/>
  <c r="P77"/>
  <c r="X77"/>
  <c r="AQ77"/>
  <c r="AL79"/>
  <c r="AJ79"/>
  <c r="T82"/>
  <c r="AT82"/>
  <c r="AR82"/>
  <c r="H84"/>
  <c r="V85"/>
  <c r="T85"/>
  <c r="R88"/>
  <c r="T88" s="1"/>
  <c r="AH88"/>
  <c r="AJ88" s="1"/>
  <c r="P88"/>
  <c r="X88"/>
  <c r="AF88"/>
  <c r="AQ88"/>
  <c r="I107"/>
  <c r="T107"/>
  <c r="AD107"/>
  <c r="Z106"/>
  <c r="Z103" s="1"/>
  <c r="AR106"/>
  <c r="AT111"/>
  <c r="AR111"/>
  <c r="AL116"/>
  <c r="AJ116"/>
  <c r="AA16"/>
  <c r="AI16"/>
  <c r="AT17"/>
  <c r="U18"/>
  <c r="T19"/>
  <c r="V24"/>
  <c r="AD24"/>
  <c r="Z25"/>
  <c r="AB25" s="1"/>
  <c r="H27"/>
  <c r="AC28"/>
  <c r="AC29"/>
  <c r="AD30"/>
  <c r="H31"/>
  <c r="AC32"/>
  <c r="AJ32"/>
  <c r="AC33"/>
  <c r="AD34"/>
  <c r="I35"/>
  <c r="M35" s="1"/>
  <c r="R36"/>
  <c r="T36" s="1"/>
  <c r="H37"/>
  <c r="H36" s="1"/>
  <c r="AP36"/>
  <c r="AB38"/>
  <c r="AT38"/>
  <c r="Z40"/>
  <c r="H42"/>
  <c r="U43"/>
  <c r="AJ43"/>
  <c r="AO44"/>
  <c r="AS44" s="1"/>
  <c r="U45"/>
  <c r="AB45"/>
  <c r="AI44"/>
  <c r="AL44" s="1"/>
  <c r="AQ44"/>
  <c r="V46"/>
  <c r="I47"/>
  <c r="K47"/>
  <c r="N47" s="1"/>
  <c r="AD47"/>
  <c r="AL47"/>
  <c r="AT47"/>
  <c r="H48"/>
  <c r="AT48"/>
  <c r="U49"/>
  <c r="AB49"/>
  <c r="AT49"/>
  <c r="V50"/>
  <c r="I51"/>
  <c r="M51" s="1"/>
  <c r="K51"/>
  <c r="AD51"/>
  <c r="AL51"/>
  <c r="AT51"/>
  <c r="AO52"/>
  <c r="AS52" s="1"/>
  <c r="T53"/>
  <c r="AR53"/>
  <c r="AC54"/>
  <c r="AT56"/>
  <c r="AO58"/>
  <c r="AS58" s="1"/>
  <c r="AC59"/>
  <c r="AL59"/>
  <c r="AB60"/>
  <c r="AJ62"/>
  <c r="AL63"/>
  <c r="AD65"/>
  <c r="AC66"/>
  <c r="H68"/>
  <c r="AD68"/>
  <c r="AT68"/>
  <c r="K70"/>
  <c r="AB70"/>
  <c r="AI69"/>
  <c r="AI58" s="1"/>
  <c r="AP69"/>
  <c r="AR69" s="1"/>
  <c r="J71"/>
  <c r="AC71"/>
  <c r="U74"/>
  <c r="I74"/>
  <c r="T75"/>
  <c r="V81"/>
  <c r="T81"/>
  <c r="M83"/>
  <c r="K83"/>
  <c r="T84"/>
  <c r="J84"/>
  <c r="T87"/>
  <c r="R86"/>
  <c r="T86" s="1"/>
  <c r="AJ87"/>
  <c r="AH86"/>
  <c r="AJ86" s="1"/>
  <c r="Z88"/>
  <c r="AB88" s="1"/>
  <c r="AO88"/>
  <c r="V92"/>
  <c r="AL92"/>
  <c r="AP103"/>
  <c r="J105"/>
  <c r="N105" s="1"/>
  <c r="T105"/>
  <c r="U57"/>
  <c r="AF55"/>
  <c r="AT57"/>
  <c r="U60"/>
  <c r="AD60"/>
  <c r="AL60"/>
  <c r="AT61"/>
  <c r="AT62"/>
  <c r="I63"/>
  <c r="AC65"/>
  <c r="AD66"/>
  <c r="AD67"/>
  <c r="AC70"/>
  <c r="AG69"/>
  <c r="AK69" s="1"/>
  <c r="K71"/>
  <c r="N71" s="1"/>
  <c r="AD71"/>
  <c r="H72"/>
  <c r="AT72"/>
  <c r="I73"/>
  <c r="M73" s="1"/>
  <c r="AC73"/>
  <c r="AL74"/>
  <c r="H75"/>
  <c r="V76"/>
  <c r="AC76"/>
  <c r="J78"/>
  <c r="AB78"/>
  <c r="K79"/>
  <c r="AA77"/>
  <c r="AT79"/>
  <c r="U80"/>
  <c r="AC80"/>
  <c r="K81"/>
  <c r="M81" s="1"/>
  <c r="U83"/>
  <c r="AC83"/>
  <c r="K84"/>
  <c r="N84" s="1"/>
  <c r="AD84"/>
  <c r="H85"/>
  <c r="AD85"/>
  <c r="AT85"/>
  <c r="V87"/>
  <c r="AL86"/>
  <c r="AT87"/>
  <c r="U89"/>
  <c r="V90"/>
  <c r="AL90"/>
  <c r="AT104"/>
  <c r="AQ103"/>
  <c r="AT103" s="1"/>
  <c r="AL107"/>
  <c r="AI106"/>
  <c r="AI103" s="1"/>
  <c r="M111"/>
  <c r="AD113"/>
  <c r="AB113"/>
  <c r="I72"/>
  <c r="M72" s="1"/>
  <c r="J73"/>
  <c r="L73" s="1"/>
  <c r="AB73"/>
  <c r="K74"/>
  <c r="AT74"/>
  <c r="U75"/>
  <c r="AD76"/>
  <c r="K78"/>
  <c r="AI77"/>
  <c r="AL77" s="1"/>
  <c r="AT78"/>
  <c r="H79"/>
  <c r="AF77"/>
  <c r="AD80"/>
  <c r="H81"/>
  <c r="H77" s="1"/>
  <c r="I82"/>
  <c r="T83"/>
  <c r="AL83"/>
  <c r="U85"/>
  <c r="T89"/>
  <c r="AT91"/>
  <c r="AC92"/>
  <c r="H105"/>
  <c r="K105"/>
  <c r="AL109"/>
  <c r="AR109"/>
  <c r="V110"/>
  <c r="T110"/>
  <c r="AJ110"/>
  <c r="AL110"/>
  <c r="AN123"/>
  <c r="AB144"/>
  <c r="Z143"/>
  <c r="AB143" s="1"/>
  <c r="AC107"/>
  <c r="AN106"/>
  <c r="H108"/>
  <c r="K108"/>
  <c r="AD109"/>
  <c r="AS109"/>
  <c r="K111"/>
  <c r="AS111"/>
  <c r="I112"/>
  <c r="K112"/>
  <c r="AR112"/>
  <c r="U113"/>
  <c r="AC113"/>
  <c r="AB114"/>
  <c r="U116"/>
  <c r="AC116"/>
  <c r="AR117"/>
  <c r="U118"/>
  <c r="T120"/>
  <c r="I121"/>
  <c r="M121" s="1"/>
  <c r="K121"/>
  <c r="AL121"/>
  <c r="H122"/>
  <c r="AB122"/>
  <c r="Y124"/>
  <c r="AG124"/>
  <c r="AK124" s="1"/>
  <c r="AQ124"/>
  <c r="T125"/>
  <c r="J126"/>
  <c r="AR126"/>
  <c r="AR127"/>
  <c r="AS129"/>
  <c r="U130"/>
  <c r="T132"/>
  <c r="AJ132"/>
  <c r="U134"/>
  <c r="AL134"/>
  <c r="AH135"/>
  <c r="X135"/>
  <c r="AT136"/>
  <c r="H137"/>
  <c r="AJ137"/>
  <c r="U138"/>
  <c r="AD139"/>
  <c r="J140"/>
  <c r="AB140"/>
  <c r="K141"/>
  <c r="AL141"/>
  <c r="AR141"/>
  <c r="AT142"/>
  <c r="H146"/>
  <c r="U147"/>
  <c r="J150"/>
  <c r="AD150"/>
  <c r="AR152"/>
  <c r="AP151"/>
  <c r="AR151" s="1"/>
  <c r="AH160"/>
  <c r="H162"/>
  <c r="Q172"/>
  <c r="Q171" s="1"/>
  <c r="AT173"/>
  <c r="AQ172"/>
  <c r="P176"/>
  <c r="P175" s="1"/>
  <c r="AO176"/>
  <c r="V177"/>
  <c r="AL177"/>
  <c r="V179"/>
  <c r="H117"/>
  <c r="H119"/>
  <c r="I146"/>
  <c r="M146" s="1"/>
  <c r="V161"/>
  <c r="S160"/>
  <c r="U160" s="1"/>
  <c r="AP160"/>
  <c r="AR160" s="1"/>
  <c r="AR161"/>
  <c r="U164"/>
  <c r="Q163"/>
  <c r="U163" s="1"/>
  <c r="AC164"/>
  <c r="Y163"/>
  <c r="AC163" s="1"/>
  <c r="AS168"/>
  <c r="AO167"/>
  <c r="AA167"/>
  <c r="AD169"/>
  <c r="T113"/>
  <c r="K116"/>
  <c r="AJ119"/>
  <c r="X119"/>
  <c r="AT121"/>
  <c r="AD125"/>
  <c r="AL125"/>
  <c r="V126"/>
  <c r="AD126"/>
  <c r="AL126"/>
  <c r="AT128"/>
  <c r="AL129"/>
  <c r="AT129"/>
  <c r="AD131"/>
  <c r="P131"/>
  <c r="P123" s="1"/>
  <c r="AD132"/>
  <c r="H136"/>
  <c r="AN135"/>
  <c r="T138"/>
  <c r="M139"/>
  <c r="AL140"/>
  <c r="V142"/>
  <c r="AL142"/>
  <c r="AL144"/>
  <c r="I147"/>
  <c r="V149"/>
  <c r="I152"/>
  <c r="H153"/>
  <c r="T161"/>
  <c r="AT161"/>
  <c r="AS162"/>
  <c r="AO160"/>
  <c r="I164"/>
  <c r="M164" s="1"/>
  <c r="V168"/>
  <c r="S167"/>
  <c r="S166" s="1"/>
  <c r="Z167"/>
  <c r="AB168"/>
  <c r="AJ168"/>
  <c r="AH167"/>
  <c r="AC177"/>
  <c r="Y176"/>
  <c r="AB91"/>
  <c r="V93"/>
  <c r="AL93"/>
  <c r="AT93"/>
  <c r="AC104"/>
  <c r="AS105"/>
  <c r="X106"/>
  <c r="X103" s="1"/>
  <c r="X102" s="1"/>
  <c r="AD108"/>
  <c r="AL108"/>
  <c r="AC109"/>
  <c r="H110"/>
  <c r="AB111"/>
  <c r="H111"/>
  <c r="T112"/>
  <c r="AL112"/>
  <c r="AS112"/>
  <c r="H113"/>
  <c r="AL113"/>
  <c r="V114"/>
  <c r="I114"/>
  <c r="M114" s="1"/>
  <c r="V115"/>
  <c r="AL115"/>
  <c r="AT115"/>
  <c r="H116"/>
  <c r="AT116"/>
  <c r="AD117"/>
  <c r="AS117"/>
  <c r="H118"/>
  <c r="T118"/>
  <c r="AD118"/>
  <c r="AR118"/>
  <c r="Y119"/>
  <c r="AC119" s="1"/>
  <c r="AO119"/>
  <c r="AS119" s="1"/>
  <c r="I120"/>
  <c r="AN119"/>
  <c r="AR120"/>
  <c r="T121"/>
  <c r="T122"/>
  <c r="AJ122"/>
  <c r="AD124"/>
  <c r="U125"/>
  <c r="AC125"/>
  <c r="AF124"/>
  <c r="AF123" s="1"/>
  <c r="AF102" s="1"/>
  <c r="AF101" s="1"/>
  <c r="AT125"/>
  <c r="I126"/>
  <c r="M126" s="1"/>
  <c r="X124"/>
  <c r="X123" s="1"/>
  <c r="AL127"/>
  <c r="AD128"/>
  <c r="AL130"/>
  <c r="AT130"/>
  <c r="R131"/>
  <c r="T131" s="1"/>
  <c r="U132"/>
  <c r="AT132"/>
  <c r="AD133"/>
  <c r="T134"/>
  <c r="Y135"/>
  <c r="AA135"/>
  <c r="AA123" s="1"/>
  <c r="AO135"/>
  <c r="AS135" s="1"/>
  <c r="I137"/>
  <c r="M137" s="1"/>
  <c r="AT137"/>
  <c r="H138"/>
  <c r="AB138"/>
  <c r="V139"/>
  <c r="I140"/>
  <c r="M140" s="1"/>
  <c r="AC140"/>
  <c r="H140"/>
  <c r="T141"/>
  <c r="AC141"/>
  <c r="AI143"/>
  <c r="AF144"/>
  <c r="AF143" s="1"/>
  <c r="AN144"/>
  <c r="AN143" s="1"/>
  <c r="V152"/>
  <c r="S151"/>
  <c r="AO151"/>
  <c r="AS151" s="1"/>
  <c r="AS152"/>
  <c r="I162"/>
  <c r="J164"/>
  <c r="T168"/>
  <c r="AL168"/>
  <c r="P172"/>
  <c r="P171" s="1"/>
  <c r="AA172"/>
  <c r="AA171" s="1"/>
  <c r="AL173"/>
  <c r="AI172"/>
  <c r="AI171" s="1"/>
  <c r="AP172"/>
  <c r="AR173"/>
  <c r="J173"/>
  <c r="AH176"/>
  <c r="AH175" s="1"/>
  <c r="AJ175" s="1"/>
  <c r="I179"/>
  <c r="AC33" i="4"/>
  <c r="AF12"/>
  <c r="AG14"/>
  <c r="E15"/>
  <c r="I16"/>
  <c r="U17"/>
  <c r="U18"/>
  <c r="AI19"/>
  <c r="Q19"/>
  <c r="U20"/>
  <c r="Q21"/>
  <c r="E22"/>
  <c r="Y22"/>
  <c r="E23"/>
  <c r="I24"/>
  <c r="U25"/>
  <c r="M27"/>
  <c r="Q28"/>
  <c r="Y29"/>
  <c r="M31"/>
  <c r="Q13"/>
  <c r="E14"/>
  <c r="AI14"/>
  <c r="AF15"/>
  <c r="M19"/>
  <c r="Q20"/>
  <c r="AI22"/>
  <c r="AF23"/>
  <c r="AG26"/>
  <c r="U29"/>
  <c r="AG30"/>
  <c r="I32"/>
  <c r="H149" i="1"/>
  <c r="AD149"/>
  <c r="H150"/>
  <c r="Z151"/>
  <c r="AB151" s="1"/>
  <c r="AN160"/>
  <c r="AN159" s="1"/>
  <c r="U162"/>
  <c r="V164"/>
  <c r="U169"/>
  <c r="AL169"/>
  <c r="AT169"/>
  <c r="K174"/>
  <c r="N174" s="1"/>
  <c r="U178"/>
  <c r="AL178"/>
  <c r="AT178"/>
  <c r="AD179"/>
  <c r="AL179"/>
  <c r="AD180"/>
  <c r="X33" i="4"/>
  <c r="AI26"/>
  <c r="AI30"/>
  <c r="I141" i="1"/>
  <c r="M141" s="1"/>
  <c r="I145"/>
  <c r="AO144"/>
  <c r="AO143" s="1"/>
  <c r="AS143" s="1"/>
  <c r="AL146"/>
  <c r="H147"/>
  <c r="U149"/>
  <c r="AT149"/>
  <c r="AL150"/>
  <c r="U152"/>
  <c r="AH151"/>
  <c r="AJ151" s="1"/>
  <c r="Y160"/>
  <c r="AC160" s="1"/>
  <c r="AK162"/>
  <c r="AT162"/>
  <c r="AO163"/>
  <c r="AS163" s="1"/>
  <c r="AL164"/>
  <c r="J169"/>
  <c r="J167" s="1"/>
  <c r="J166" s="1"/>
  <c r="K173"/>
  <c r="X176"/>
  <c r="X175" s="1"/>
  <c r="V178"/>
  <c r="U179"/>
  <c r="H179"/>
  <c r="U180"/>
  <c r="AJ11" i="4"/>
  <c r="Y13"/>
  <c r="AJ18"/>
  <c r="AI18"/>
  <c r="AI20"/>
  <c r="Y20"/>
  <c r="AG22"/>
  <c r="AJ26"/>
  <c r="M26"/>
  <c r="Q27"/>
  <c r="U28"/>
  <c r="AJ30"/>
  <c r="M30"/>
  <c r="Q31"/>
  <c r="U32"/>
  <c r="V25" i="1"/>
  <c r="N18"/>
  <c r="AI23"/>
  <c r="L27"/>
  <c r="L31"/>
  <c r="AK36"/>
  <c r="AN39"/>
  <c r="AF58"/>
  <c r="AB16"/>
  <c r="AC23"/>
  <c r="N37"/>
  <c r="K36"/>
  <c r="AH39"/>
  <c r="AJ39" s="1"/>
  <c r="AJ44"/>
  <c r="L51"/>
  <c r="AD16"/>
  <c r="AL16"/>
  <c r="AR36"/>
  <c r="AB40"/>
  <c r="AT44"/>
  <c r="AQ39"/>
  <c r="AK52"/>
  <c r="AG39"/>
  <c r="AK39" s="1"/>
  <c r="M17"/>
  <c r="I16"/>
  <c r="L19"/>
  <c r="AJ23"/>
  <c r="AD25"/>
  <c r="AA23"/>
  <c r="AT36"/>
  <c r="AL40"/>
  <c r="AC44"/>
  <c r="R16"/>
  <c r="AO16"/>
  <c r="J17"/>
  <c r="AB17"/>
  <c r="T18"/>
  <c r="AR19"/>
  <c r="Z23"/>
  <c r="I24"/>
  <c r="AJ24"/>
  <c r="R25"/>
  <c r="AO25"/>
  <c r="J26"/>
  <c r="AB26"/>
  <c r="T27"/>
  <c r="AR28"/>
  <c r="I29"/>
  <c r="M29" s="1"/>
  <c r="AJ29"/>
  <c r="J30"/>
  <c r="AB30"/>
  <c r="T31"/>
  <c r="AR32"/>
  <c r="I33"/>
  <c r="M33" s="1"/>
  <c r="AJ33"/>
  <c r="J34"/>
  <c r="AB34"/>
  <c r="T35"/>
  <c r="P36"/>
  <c r="Y36"/>
  <c r="AC36" s="1"/>
  <c r="AH36"/>
  <c r="AJ36" s="1"/>
  <c r="L37"/>
  <c r="AR37"/>
  <c r="I38"/>
  <c r="M38" s="1"/>
  <c r="AJ38"/>
  <c r="R40"/>
  <c r="AO40"/>
  <c r="J41"/>
  <c r="AB41"/>
  <c r="T42"/>
  <c r="AR43"/>
  <c r="Q44"/>
  <c r="U44" s="1"/>
  <c r="Z44"/>
  <c r="AB44" s="1"/>
  <c r="I45"/>
  <c r="AJ45"/>
  <c r="J46"/>
  <c r="AB46"/>
  <c r="T47"/>
  <c r="AR48"/>
  <c r="I49"/>
  <c r="M49" s="1"/>
  <c r="AJ49"/>
  <c r="J50"/>
  <c r="AB50"/>
  <c r="T51"/>
  <c r="P52"/>
  <c r="Y52"/>
  <c r="AC52" s="1"/>
  <c r="AB54"/>
  <c r="AG55"/>
  <c r="AK55" s="1"/>
  <c r="K56"/>
  <c r="I56"/>
  <c r="Q55"/>
  <c r="U55" s="1"/>
  <c r="U56"/>
  <c r="AG58"/>
  <c r="AK58" s="1"/>
  <c r="AK59"/>
  <c r="I60"/>
  <c r="M60" s="1"/>
  <c r="K61"/>
  <c r="I61"/>
  <c r="U61"/>
  <c r="J63"/>
  <c r="U63"/>
  <c r="J65"/>
  <c r="X64"/>
  <c r="X58" s="1"/>
  <c r="X22" s="1"/>
  <c r="X21" s="1"/>
  <c r="AB65"/>
  <c r="J66"/>
  <c r="I67"/>
  <c r="M67" s="1"/>
  <c r="K68"/>
  <c r="N68" s="1"/>
  <c r="AC77"/>
  <c r="I86"/>
  <c r="L105"/>
  <c r="K17"/>
  <c r="AL17"/>
  <c r="I19"/>
  <c r="V19"/>
  <c r="J24"/>
  <c r="N24" s="1"/>
  <c r="AT24"/>
  <c r="K26"/>
  <c r="AL26"/>
  <c r="I28"/>
  <c r="M28" s="1"/>
  <c r="V28"/>
  <c r="J29"/>
  <c r="L29" s="1"/>
  <c r="K30"/>
  <c r="N30" s="1"/>
  <c r="I32"/>
  <c r="V32"/>
  <c r="J33"/>
  <c r="L33" s="1"/>
  <c r="K34"/>
  <c r="N34" s="1"/>
  <c r="I37"/>
  <c r="V37"/>
  <c r="J38"/>
  <c r="L38" s="1"/>
  <c r="K41"/>
  <c r="AL41"/>
  <c r="I43"/>
  <c r="M43" s="1"/>
  <c r="V43"/>
  <c r="J45"/>
  <c r="N45" s="1"/>
  <c r="AT45"/>
  <c r="K46"/>
  <c r="I48"/>
  <c r="M48" s="1"/>
  <c r="V48"/>
  <c r="J49"/>
  <c r="L49" s="1"/>
  <c r="K50"/>
  <c r="N50" s="1"/>
  <c r="V53"/>
  <c r="AK53"/>
  <c r="I54"/>
  <c r="AH55"/>
  <c r="AJ55" s="1"/>
  <c r="AL56"/>
  <c r="I57"/>
  <c r="M57" s="1"/>
  <c r="AD57"/>
  <c r="T59"/>
  <c r="J60"/>
  <c r="L60" s="1"/>
  <c r="AT60"/>
  <c r="AL61"/>
  <c r="I62"/>
  <c r="M62" s="1"/>
  <c r="AD62"/>
  <c r="V63"/>
  <c r="AB64"/>
  <c r="AP64"/>
  <c r="AR64" s="1"/>
  <c r="AT65"/>
  <c r="AR65"/>
  <c r="K66"/>
  <c r="N66" s="1"/>
  <c r="V66"/>
  <c r="U68"/>
  <c r="M78"/>
  <c r="U17"/>
  <c r="AD17"/>
  <c r="V18"/>
  <c r="AC24"/>
  <c r="AL24"/>
  <c r="U26"/>
  <c r="AD26"/>
  <c r="V27"/>
  <c r="U30"/>
  <c r="V31"/>
  <c r="U34"/>
  <c r="AK37"/>
  <c r="AT37"/>
  <c r="U41"/>
  <c r="AD41"/>
  <c r="V42"/>
  <c r="AC45"/>
  <c r="AL45"/>
  <c r="U46"/>
  <c r="V47"/>
  <c r="U50"/>
  <c r="V51"/>
  <c r="H55"/>
  <c r="AC56"/>
  <c r="K59"/>
  <c r="M59" s="1"/>
  <c r="K65"/>
  <c r="S64"/>
  <c r="V64" s="1"/>
  <c r="AK65"/>
  <c r="AT64"/>
  <c r="L78"/>
  <c r="G154"/>
  <c r="G101"/>
  <c r="G155" s="1"/>
  <c r="G156" s="1"/>
  <c r="G157" s="1"/>
  <c r="Q16"/>
  <c r="Q25"/>
  <c r="U25" s="1"/>
  <c r="S36"/>
  <c r="Q40"/>
  <c r="P44"/>
  <c r="P39" s="1"/>
  <c r="S52"/>
  <c r="U52" s="1"/>
  <c r="K54"/>
  <c r="N54" s="1"/>
  <c r="S55"/>
  <c r="V55" s="1"/>
  <c r="AQ55"/>
  <c r="AT55" s="1"/>
  <c r="J56"/>
  <c r="T56"/>
  <c r="Z55"/>
  <c r="AB55" s="1"/>
  <c r="AD56"/>
  <c r="AI55"/>
  <c r="AL55" s="1"/>
  <c r="J57"/>
  <c r="L57" s="1"/>
  <c r="V57"/>
  <c r="J59"/>
  <c r="U59"/>
  <c r="AT59"/>
  <c r="J61"/>
  <c r="L61" s="1"/>
  <c r="T61"/>
  <c r="J62"/>
  <c r="L62" s="1"/>
  <c r="V62"/>
  <c r="AK62"/>
  <c r="K63"/>
  <c r="N63" s="1"/>
  <c r="I65"/>
  <c r="H65"/>
  <c r="H64" s="1"/>
  <c r="V65"/>
  <c r="N78"/>
  <c r="P64"/>
  <c r="P58" s="1"/>
  <c r="Y64"/>
  <c r="AH64"/>
  <c r="AJ64" s="1"/>
  <c r="I66"/>
  <c r="AJ66"/>
  <c r="J67"/>
  <c r="L67" s="1"/>
  <c r="AB67"/>
  <c r="T68"/>
  <c r="P69"/>
  <c r="Y69"/>
  <c r="AH69"/>
  <c r="AJ69" s="1"/>
  <c r="AD70"/>
  <c r="AR70"/>
  <c r="I71"/>
  <c r="V71"/>
  <c r="AJ71"/>
  <c r="J72"/>
  <c r="L72" s="1"/>
  <c r="AB72"/>
  <c r="T73"/>
  <c r="AD74"/>
  <c r="AR74"/>
  <c r="I75"/>
  <c r="V75"/>
  <c r="AJ75"/>
  <c r="J76"/>
  <c r="L76" s="1"/>
  <c r="AB76"/>
  <c r="S77"/>
  <c r="AG77"/>
  <c r="AK77" s="1"/>
  <c r="AP77"/>
  <c r="AR77" s="1"/>
  <c r="T78"/>
  <c r="AL78"/>
  <c r="AD79"/>
  <c r="AR79"/>
  <c r="I80"/>
  <c r="V80"/>
  <c r="J81"/>
  <c r="L81" s="1"/>
  <c r="K82"/>
  <c r="AD83"/>
  <c r="I84"/>
  <c r="M84" s="1"/>
  <c r="V84"/>
  <c r="J85"/>
  <c r="L85" s="1"/>
  <c r="S86"/>
  <c r="V86" s="1"/>
  <c r="AG86"/>
  <c r="AK86" s="1"/>
  <c r="AP86"/>
  <c r="AR86" s="1"/>
  <c r="K87"/>
  <c r="M87" s="1"/>
  <c r="AL87"/>
  <c r="AS103"/>
  <c r="K104"/>
  <c r="I104"/>
  <c r="Q103"/>
  <c r="U104"/>
  <c r="AR105"/>
  <c r="P106"/>
  <c r="P103" s="1"/>
  <c r="AA106"/>
  <c r="AA103" s="1"/>
  <c r="AH106"/>
  <c r="AL106" s="1"/>
  <c r="AG106"/>
  <c r="AK106" s="1"/>
  <c r="AK107"/>
  <c r="I108"/>
  <c r="M108" s="1"/>
  <c r="K109"/>
  <c r="N109" s="1"/>
  <c r="I110"/>
  <c r="U111"/>
  <c r="Y123"/>
  <c r="N126"/>
  <c r="L126"/>
  <c r="V70"/>
  <c r="AS70"/>
  <c r="AT71"/>
  <c r="AL72"/>
  <c r="U73"/>
  <c r="AD73"/>
  <c r="V74"/>
  <c r="AT75"/>
  <c r="AL76"/>
  <c r="U78"/>
  <c r="AD78"/>
  <c r="V79"/>
  <c r="AS79"/>
  <c r="AT80"/>
  <c r="AL81"/>
  <c r="U82"/>
  <c r="AD82"/>
  <c r="V83"/>
  <c r="AT84"/>
  <c r="AC85"/>
  <c r="AL85"/>
  <c r="U87"/>
  <c r="AD87"/>
  <c r="AD88"/>
  <c r="AD89"/>
  <c r="AD90"/>
  <c r="AD91"/>
  <c r="AD92"/>
  <c r="AR92"/>
  <c r="I193"/>
  <c r="U93"/>
  <c r="AD93"/>
  <c r="AR93"/>
  <c r="AB104"/>
  <c r="AD105"/>
  <c r="AB107"/>
  <c r="AR107"/>
  <c r="J108"/>
  <c r="L108" s="1"/>
  <c r="T108"/>
  <c r="AJ108"/>
  <c r="AT108"/>
  <c r="AT109"/>
  <c r="AR110"/>
  <c r="AT110"/>
  <c r="M115"/>
  <c r="U67"/>
  <c r="V68"/>
  <c r="R69"/>
  <c r="AA69"/>
  <c r="AD69" s="1"/>
  <c r="J70"/>
  <c r="AK70"/>
  <c r="AT70"/>
  <c r="U72"/>
  <c r="V73"/>
  <c r="J74"/>
  <c r="L74" s="1"/>
  <c r="K75"/>
  <c r="N75" s="1"/>
  <c r="U76"/>
  <c r="Q77"/>
  <c r="Z77"/>
  <c r="AB77" s="1"/>
  <c r="V78"/>
  <c r="J79"/>
  <c r="L79" s="1"/>
  <c r="AB79"/>
  <c r="K80"/>
  <c r="N80" s="1"/>
  <c r="U81"/>
  <c r="J83"/>
  <c r="L83" s="1"/>
  <c r="AB83"/>
  <c r="Q86"/>
  <c r="U86" s="1"/>
  <c r="Z86"/>
  <c r="AB86" s="1"/>
  <c r="I127"/>
  <c r="AS90"/>
  <c r="J193"/>
  <c r="AR103"/>
  <c r="AN103"/>
  <c r="AN102" s="1"/>
  <c r="AR104"/>
  <c r="AB105"/>
  <c r="R106"/>
  <c r="K107"/>
  <c r="L107" s="1"/>
  <c r="S106"/>
  <c r="U106" s="1"/>
  <c r="AR108"/>
  <c r="T109"/>
  <c r="K110"/>
  <c r="J111"/>
  <c r="L111" s="1"/>
  <c r="L113"/>
  <c r="S69"/>
  <c r="V69" s="1"/>
  <c r="R77"/>
  <c r="J82"/>
  <c r="L82" s="1"/>
  <c r="J87"/>
  <c r="K193"/>
  <c r="K134"/>
  <c r="AD104"/>
  <c r="AS104"/>
  <c r="V105"/>
  <c r="AT107"/>
  <c r="U109"/>
  <c r="AS110"/>
  <c r="N111"/>
  <c r="I119"/>
  <c r="I109"/>
  <c r="M109" s="1"/>
  <c r="AJ109"/>
  <c r="J110"/>
  <c r="AB110"/>
  <c r="T111"/>
  <c r="AD112"/>
  <c r="I113"/>
  <c r="M113" s="1"/>
  <c r="V113"/>
  <c r="J114"/>
  <c r="L114" s="1"/>
  <c r="K115"/>
  <c r="AD116"/>
  <c r="I117"/>
  <c r="V117"/>
  <c r="J118"/>
  <c r="L118" s="1"/>
  <c r="AT118"/>
  <c r="S119"/>
  <c r="AG119"/>
  <c r="AK119" s="1"/>
  <c r="AP119"/>
  <c r="AT119" s="1"/>
  <c r="K120"/>
  <c r="M120" s="1"/>
  <c r="AL120"/>
  <c r="AD121"/>
  <c r="I122"/>
  <c r="V122"/>
  <c r="Q124"/>
  <c r="AC124"/>
  <c r="AI124"/>
  <c r="AP124"/>
  <c r="AT124" s="1"/>
  <c r="U126"/>
  <c r="AB127"/>
  <c r="J128"/>
  <c r="L128" s="1"/>
  <c r="T128"/>
  <c r="J129"/>
  <c r="L129" s="1"/>
  <c r="V129"/>
  <c r="J199"/>
  <c r="T130"/>
  <c r="AR130"/>
  <c r="S131"/>
  <c r="AB131"/>
  <c r="AG131"/>
  <c r="AK132"/>
  <c r="AQ131"/>
  <c r="AQ123" s="1"/>
  <c r="AQ102" s="1"/>
  <c r="K136"/>
  <c r="AB136"/>
  <c r="Z135"/>
  <c r="N139"/>
  <c r="J160"/>
  <c r="V112"/>
  <c r="AT113"/>
  <c r="AC114"/>
  <c r="AL114"/>
  <c r="U115"/>
  <c r="AD115"/>
  <c r="V116"/>
  <c r="AT117"/>
  <c r="AC118"/>
  <c r="AL118"/>
  <c r="U120"/>
  <c r="AD120"/>
  <c r="V121"/>
  <c r="AT122"/>
  <c r="AS124"/>
  <c r="AO123"/>
  <c r="AS125"/>
  <c r="M128"/>
  <c r="U128"/>
  <c r="K199"/>
  <c r="I134"/>
  <c r="AR134"/>
  <c r="AT134"/>
  <c r="AD135"/>
  <c r="T137"/>
  <c r="J137"/>
  <c r="L137" s="1"/>
  <c r="AC137"/>
  <c r="U110"/>
  <c r="V111"/>
  <c r="J112"/>
  <c r="K113"/>
  <c r="N113" s="1"/>
  <c r="J116"/>
  <c r="L116" s="1"/>
  <c r="AB116"/>
  <c r="K117"/>
  <c r="N117" s="1"/>
  <c r="Q119"/>
  <c r="Z119"/>
  <c r="AB119" s="1"/>
  <c r="J121"/>
  <c r="L121" s="1"/>
  <c r="K122"/>
  <c r="N122" s="1"/>
  <c r="K125"/>
  <c r="AB125"/>
  <c r="T126"/>
  <c r="AB126"/>
  <c r="J127"/>
  <c r="H127"/>
  <c r="H124" s="1"/>
  <c r="T127"/>
  <c r="AT127"/>
  <c r="AL128"/>
  <c r="I129"/>
  <c r="M129" s="1"/>
  <c r="AD129"/>
  <c r="T133"/>
  <c r="AL133"/>
  <c r="I136"/>
  <c r="Q135"/>
  <c r="AI135"/>
  <c r="AL136"/>
  <c r="K137"/>
  <c r="H144"/>
  <c r="J115"/>
  <c r="L115" s="1"/>
  <c r="J120"/>
  <c r="J125"/>
  <c r="R124"/>
  <c r="V125"/>
  <c r="AC126"/>
  <c r="K127"/>
  <c r="U127"/>
  <c r="N129"/>
  <c r="I199"/>
  <c r="V130"/>
  <c r="AP131"/>
  <c r="AR132"/>
  <c r="U133"/>
  <c r="AT133"/>
  <c r="AS134"/>
  <c r="AC135"/>
  <c r="V137"/>
  <c r="AB137"/>
  <c r="AD137"/>
  <c r="M145"/>
  <c r="Y131"/>
  <c r="AC131" s="1"/>
  <c r="AH131"/>
  <c r="AJ131" s="1"/>
  <c r="J134"/>
  <c r="AB134"/>
  <c r="S135"/>
  <c r="AG135"/>
  <c r="AK135" s="1"/>
  <c r="AP135"/>
  <c r="AR135" s="1"/>
  <c r="T136"/>
  <c r="AR137"/>
  <c r="I138"/>
  <c r="V138"/>
  <c r="AJ138"/>
  <c r="J139"/>
  <c r="L139" s="1"/>
  <c r="AB139"/>
  <c r="T140"/>
  <c r="AR140"/>
  <c r="J141"/>
  <c r="L141" s="1"/>
  <c r="H141"/>
  <c r="AJ141"/>
  <c r="AT141"/>
  <c r="AB142"/>
  <c r="P144"/>
  <c r="P143" s="1"/>
  <c r="Y144"/>
  <c r="AG144"/>
  <c r="Q144"/>
  <c r="U145"/>
  <c r="AB145"/>
  <c r="AK145"/>
  <c r="AL145"/>
  <c r="AT145"/>
  <c r="AR145"/>
  <c r="T146"/>
  <c r="AR146"/>
  <c r="AP144"/>
  <c r="AT144" s="1"/>
  <c r="K147"/>
  <c r="M147" s="1"/>
  <c r="V150"/>
  <c r="K150"/>
  <c r="N150" s="1"/>
  <c r="X151"/>
  <c r="M152"/>
  <c r="J152"/>
  <c r="N152" s="1"/>
  <c r="R151"/>
  <c r="T151" s="1"/>
  <c r="J153"/>
  <c r="I153"/>
  <c r="M153" s="1"/>
  <c r="U153"/>
  <c r="Q151"/>
  <c r="U151" s="1"/>
  <c r="AD153"/>
  <c r="AL153"/>
  <c r="AI151"/>
  <c r="AL151" s="1"/>
  <c r="AJ160"/>
  <c r="J162"/>
  <c r="T162"/>
  <c r="R160"/>
  <c r="I163"/>
  <c r="M163" s="1"/>
  <c r="H164"/>
  <c r="AF163"/>
  <c r="V165"/>
  <c r="T165"/>
  <c r="J165"/>
  <c r="L165" s="1"/>
  <c r="AT138"/>
  <c r="AL139"/>
  <c r="AK141"/>
  <c r="AJ144"/>
  <c r="AH143"/>
  <c r="AJ143" s="1"/>
  <c r="J145"/>
  <c r="N145" s="1"/>
  <c r="R144"/>
  <c r="V144" s="1"/>
  <c r="V145"/>
  <c r="V146"/>
  <c r="K146"/>
  <c r="K144" s="1"/>
  <c r="AB146"/>
  <c r="J146"/>
  <c r="AK146"/>
  <c r="T148"/>
  <c r="K148"/>
  <c r="N148" s="1"/>
  <c r="V148"/>
  <c r="AS160"/>
  <c r="AO159"/>
  <c r="AB161"/>
  <c r="AD161"/>
  <c r="Z160"/>
  <c r="M162"/>
  <c r="L164"/>
  <c r="H169"/>
  <c r="H167" s="1"/>
  <c r="H166" s="1"/>
  <c r="P167"/>
  <c r="P166" s="1"/>
  <c r="AS174"/>
  <c r="AO172"/>
  <c r="V136"/>
  <c r="AS136"/>
  <c r="K138"/>
  <c r="N138" s="1"/>
  <c r="U139"/>
  <c r="U140"/>
  <c r="AB141"/>
  <c r="J142"/>
  <c r="L142" s="1"/>
  <c r="T142"/>
  <c r="AD145"/>
  <c r="AS144"/>
  <c r="U146"/>
  <c r="H148"/>
  <c r="X144"/>
  <c r="X143" s="1"/>
  <c r="J149"/>
  <c r="I150"/>
  <c r="U150"/>
  <c r="H152"/>
  <c r="H151" s="1"/>
  <c r="P151"/>
  <c r="AT152"/>
  <c r="AQ151"/>
  <c r="AT151" s="1"/>
  <c r="T153"/>
  <c r="K153"/>
  <c r="V153"/>
  <c r="H161"/>
  <c r="P160"/>
  <c r="P159" s="1"/>
  <c r="K162"/>
  <c r="N162" s="1"/>
  <c r="AD162"/>
  <c r="AA160"/>
  <c r="AS167"/>
  <c r="AO166"/>
  <c r="AS166" s="1"/>
  <c r="D37" i="4"/>
  <c r="R135" i="1"/>
  <c r="V140"/>
  <c r="K142"/>
  <c r="I142"/>
  <c r="M142" s="1"/>
  <c r="U142"/>
  <c r="AD144"/>
  <c r="T145"/>
  <c r="AC145"/>
  <c r="AJ145"/>
  <c r="AD146"/>
  <c r="J147"/>
  <c r="I148"/>
  <c r="M148" s="1"/>
  <c r="U148"/>
  <c r="K149"/>
  <c r="M149" s="1"/>
  <c r="AL149"/>
  <c r="AA151"/>
  <c r="AD151" s="1"/>
  <c r="AD152"/>
  <c r="AB153"/>
  <c r="V160"/>
  <c r="AF159"/>
  <c r="AF158" s="1"/>
  <c r="AT160"/>
  <c r="K165"/>
  <c r="N165" s="1"/>
  <c r="AQ163"/>
  <c r="AQ159" s="1"/>
  <c r="AT165"/>
  <c r="AC152"/>
  <c r="AI160"/>
  <c r="AL161"/>
  <c r="AD164"/>
  <c r="AB164"/>
  <c r="AJ165"/>
  <c r="AH163"/>
  <c r="AH159" s="1"/>
  <c r="AT168"/>
  <c r="AQ167"/>
  <c r="AC169"/>
  <c r="Y167"/>
  <c r="AS176"/>
  <c r="AO175"/>
  <c r="AS175" s="1"/>
  <c r="AP163"/>
  <c r="AR164"/>
  <c r="AJ167"/>
  <c r="AH166"/>
  <c r="AJ166" s="1"/>
  <c r="AK168"/>
  <c r="AG167"/>
  <c r="Z176"/>
  <c r="AD177"/>
  <c r="J177"/>
  <c r="AB177"/>
  <c r="M180"/>
  <c r="AC180"/>
  <c r="K33" i="4"/>
  <c r="M11"/>
  <c r="E13"/>
  <c r="AI13"/>
  <c r="C33"/>
  <c r="AG17"/>
  <c r="I17"/>
  <c r="AF22"/>
  <c r="I22"/>
  <c r="AG25"/>
  <c r="I25"/>
  <c r="E28"/>
  <c r="AJ28"/>
  <c r="E32"/>
  <c r="AJ32"/>
  <c r="AT177" i="1"/>
  <c r="AQ176"/>
  <c r="AG160"/>
  <c r="K161"/>
  <c r="I161"/>
  <c r="U161"/>
  <c r="AC162"/>
  <c r="AA163"/>
  <c r="AD163" s="1"/>
  <c r="AG163"/>
  <c r="AK163" s="1"/>
  <c r="AK164"/>
  <c r="I165"/>
  <c r="M165" s="1"/>
  <c r="R167"/>
  <c r="AP167"/>
  <c r="AN167"/>
  <c r="AN166" s="1"/>
  <c r="K169"/>
  <c r="M169" s="1"/>
  <c r="AH172"/>
  <c r="X172"/>
  <c r="X171" s="1"/>
  <c r="X170" s="1"/>
  <c r="AR172"/>
  <c r="AP171"/>
  <c r="J174"/>
  <c r="L174" s="1"/>
  <c r="H177"/>
  <c r="H176" s="1"/>
  <c r="H175" s="1"/>
  <c r="AK177"/>
  <c r="AG176"/>
  <c r="AA176"/>
  <c r="K178"/>
  <c r="K179"/>
  <c r="AT180"/>
  <c r="E8" i="2"/>
  <c r="D12" i="3"/>
  <c r="C11"/>
  <c r="G10"/>
  <c r="H15"/>
  <c r="X163" i="1"/>
  <c r="X159" s="1"/>
  <c r="X158" s="1"/>
  <c r="H165"/>
  <c r="AD168"/>
  <c r="AI167"/>
  <c r="V169"/>
  <c r="N173"/>
  <c r="L173"/>
  <c r="AJ176"/>
  <c r="M178"/>
  <c r="J178"/>
  <c r="R176"/>
  <c r="G33" i="4"/>
  <c r="I33" s="1"/>
  <c r="O33"/>
  <c r="E12"/>
  <c r="AJ12"/>
  <c r="AI12"/>
  <c r="AJ15"/>
  <c r="AF18"/>
  <c r="I18"/>
  <c r="AG21"/>
  <c r="I21"/>
  <c r="AJ23"/>
  <c r="AF26"/>
  <c r="I26"/>
  <c r="E29"/>
  <c r="AI29"/>
  <c r="AF30"/>
  <c r="I30"/>
  <c r="R163" i="1"/>
  <c r="T163" s="1"/>
  <c r="K164"/>
  <c r="S163"/>
  <c r="K168"/>
  <c r="I168"/>
  <c r="Q167"/>
  <c r="U168"/>
  <c r="AD173"/>
  <c r="Z172"/>
  <c r="AD172" s="1"/>
  <c r="H174"/>
  <c r="H172" s="1"/>
  <c r="H171" s="1"/>
  <c r="AT174"/>
  <c r="Y175"/>
  <c r="AC176"/>
  <c r="AI176"/>
  <c r="K177"/>
  <c r="S172"/>
  <c r="T172" s="1"/>
  <c r="AG172"/>
  <c r="V173"/>
  <c r="I174"/>
  <c r="AP176"/>
  <c r="AN176"/>
  <c r="AN175" s="1"/>
  <c r="AN170" s="1"/>
  <c r="T179"/>
  <c r="AR179"/>
  <c r="J180"/>
  <c r="L180" s="1"/>
  <c r="H180"/>
  <c r="AJ180"/>
  <c r="F44" i="2"/>
  <c r="I177" i="1"/>
  <c r="Q176"/>
  <c r="U177"/>
  <c r="B76" i="2"/>
  <c r="B77" s="1"/>
  <c r="B78" s="1"/>
  <c r="B79" s="1"/>
  <c r="D24" i="3"/>
  <c r="C21"/>
  <c r="J10"/>
  <c r="L10" s="1"/>
  <c r="D14"/>
  <c r="B11"/>
  <c r="F10"/>
  <c r="K10"/>
  <c r="L21"/>
  <c r="B21"/>
  <c r="D23"/>
  <c r="AI11" i="4"/>
  <c r="P33"/>
  <c r="Q11"/>
  <c r="W33"/>
  <c r="Y33" s="1"/>
  <c r="AG13"/>
  <c r="I13"/>
  <c r="E16"/>
  <c r="AJ16"/>
  <c r="AI16"/>
  <c r="E21"/>
  <c r="AI21"/>
  <c r="E24"/>
  <c r="AJ24"/>
  <c r="AI24"/>
  <c r="AJ27"/>
  <c r="AJ31"/>
  <c r="H33"/>
  <c r="T33"/>
  <c r="AA33"/>
  <c r="AF14"/>
  <c r="I14"/>
  <c r="E17"/>
  <c r="AI17"/>
  <c r="E20"/>
  <c r="AJ20"/>
  <c r="E25"/>
  <c r="AI25"/>
  <c r="AI27"/>
  <c r="AG29"/>
  <c r="I29"/>
  <c r="AI31"/>
  <c r="S33"/>
  <c r="I11"/>
  <c r="Y11"/>
  <c r="AF11"/>
  <c r="M12"/>
  <c r="I15"/>
  <c r="M16"/>
  <c r="I19"/>
  <c r="M20"/>
  <c r="I23"/>
  <c r="M24"/>
  <c r="I27"/>
  <c r="M28"/>
  <c r="I31"/>
  <c r="M32"/>
  <c r="L33"/>
  <c r="AC123" i="1" l="1"/>
  <c r="X101"/>
  <c r="H106"/>
  <c r="H103" s="1"/>
  <c r="N42"/>
  <c r="AK25"/>
  <c r="AG23"/>
  <c r="AK23" s="1"/>
  <c r="N35"/>
  <c r="L35"/>
  <c r="L32"/>
  <c r="AG33" i="4"/>
  <c r="H170" i="1"/>
  <c r="L178"/>
  <c r="AT171"/>
  <c r="U172"/>
  <c r="L147"/>
  <c r="M150"/>
  <c r="N180"/>
  <c r="Y159"/>
  <c r="AC159" s="1"/>
  <c r="L153"/>
  <c r="AR131"/>
  <c r="AL135"/>
  <c r="L150"/>
  <c r="N118"/>
  <c r="I77"/>
  <c r="M71"/>
  <c r="N85"/>
  <c r="M26"/>
  <c r="M19"/>
  <c r="L53"/>
  <c r="AI39"/>
  <c r="AL39" s="1"/>
  <c r="L47"/>
  <c r="AF22"/>
  <c r="AF21" s="1"/>
  <c r="I40"/>
  <c r="Q159"/>
  <c r="AT172"/>
  <c r="AQ171"/>
  <c r="L140"/>
  <c r="N140"/>
  <c r="M112"/>
  <c r="AS88"/>
  <c r="L71"/>
  <c r="N51"/>
  <c r="M47"/>
  <c r="H52"/>
  <c r="AL88"/>
  <c r="M105"/>
  <c r="V44"/>
  <c r="H25"/>
  <c r="H23" s="1"/>
  <c r="Z166"/>
  <c r="AB166" s="1"/>
  <c r="AB167"/>
  <c r="M79"/>
  <c r="J172"/>
  <c r="P158"/>
  <c r="L149"/>
  <c r="L146"/>
  <c r="H143"/>
  <c r="U135"/>
  <c r="L112"/>
  <c r="L110"/>
  <c r="L109"/>
  <c r="P102"/>
  <c r="AT77"/>
  <c r="N46"/>
  <c r="N73"/>
  <c r="Y39"/>
  <c r="AA39"/>
  <c r="N49"/>
  <c r="K172"/>
  <c r="H135"/>
  <c r="H123" s="1"/>
  <c r="H102" s="1"/>
  <c r="H101" s="1"/>
  <c r="M74"/>
  <c r="AT88"/>
  <c r="AR88"/>
  <c r="AC25"/>
  <c r="M53"/>
  <c r="AD167"/>
  <c r="AA166"/>
  <c r="AD166" s="1"/>
  <c r="AN158"/>
  <c r="M33" i="4"/>
  <c r="T135" i="1"/>
  <c r="H160"/>
  <c r="V151"/>
  <c r="J135"/>
  <c r="N127"/>
  <c r="N141"/>
  <c r="T77"/>
  <c r="I204"/>
  <c r="M66"/>
  <c r="H58"/>
  <c r="N62"/>
  <c r="N72"/>
  <c r="M32"/>
  <c r="K69"/>
  <c r="P170"/>
  <c r="AD143"/>
  <c r="L84"/>
  <c r="L43"/>
  <c r="V88"/>
  <c r="AQ58"/>
  <c r="N48"/>
  <c r="AR40"/>
  <c r="AP39"/>
  <c r="AR39" s="1"/>
  <c r="L28"/>
  <c r="AQ23"/>
  <c r="AT23" s="1"/>
  <c r="H40"/>
  <c r="H39" s="1"/>
  <c r="AH158"/>
  <c r="AJ158" s="1"/>
  <c r="AJ159"/>
  <c r="AQ101"/>
  <c r="AD103"/>
  <c r="AB103"/>
  <c r="AA102"/>
  <c r="AC103"/>
  <c r="X20"/>
  <c r="X15" s="1"/>
  <c r="X154"/>
  <c r="AF20"/>
  <c r="AF15" s="1"/>
  <c r="AF154"/>
  <c r="U176"/>
  <c r="Q175"/>
  <c r="N177"/>
  <c r="K176"/>
  <c r="U33" i="4"/>
  <c r="AI33"/>
  <c r="M177" i="1"/>
  <c r="I176"/>
  <c r="AK172"/>
  <c r="AG171"/>
  <c r="AJ33" i="4"/>
  <c r="AI166" i="1"/>
  <c r="AL166" s="1"/>
  <c r="AL167"/>
  <c r="G8" i="2"/>
  <c r="AD176" i="1"/>
  <c r="AA175"/>
  <c r="N161"/>
  <c r="K160"/>
  <c r="L160" s="1"/>
  <c r="AK167"/>
  <c r="AG166"/>
  <c r="AK166" s="1"/>
  <c r="AF33" i="4"/>
  <c r="F8" i="2"/>
  <c r="AR176" i="1"/>
  <c r="AP175"/>
  <c r="AR175" s="1"/>
  <c r="S171"/>
  <c r="V172"/>
  <c r="Z171"/>
  <c r="AB172"/>
  <c r="U167"/>
  <c r="Q166"/>
  <c r="N164"/>
  <c r="K163"/>
  <c r="T176"/>
  <c r="R175"/>
  <c r="V176"/>
  <c r="H10" i="3"/>
  <c r="AK176" i="1"/>
  <c r="AG175"/>
  <c r="AK175" s="1"/>
  <c r="AJ172"/>
  <c r="AH171"/>
  <c r="AL172"/>
  <c r="N169"/>
  <c r="L169"/>
  <c r="AK160"/>
  <c r="AG159"/>
  <c r="Z175"/>
  <c r="AB176"/>
  <c r="AQ166"/>
  <c r="AQ158" s="1"/>
  <c r="AT167"/>
  <c r="N149"/>
  <c r="N142"/>
  <c r="N153"/>
  <c r="J163"/>
  <c r="L163" s="1"/>
  <c r="K151"/>
  <c r="N146"/>
  <c r="L145"/>
  <c r="J144"/>
  <c r="L162"/>
  <c r="L152"/>
  <c r="J151"/>
  <c r="U144"/>
  <c r="Q143"/>
  <c r="U143" s="1"/>
  <c r="V135"/>
  <c r="L120"/>
  <c r="J119"/>
  <c r="N137"/>
  <c r="I135"/>
  <c r="M136"/>
  <c r="S123"/>
  <c r="U119"/>
  <c r="V131"/>
  <c r="U131"/>
  <c r="M122"/>
  <c r="AR119"/>
  <c r="N115"/>
  <c r="AB106"/>
  <c r="L87"/>
  <c r="J86"/>
  <c r="S103"/>
  <c r="V106"/>
  <c r="U77"/>
  <c r="J69"/>
  <c r="L69" s="1"/>
  <c r="L70"/>
  <c r="AD119"/>
  <c r="P101"/>
  <c r="M104"/>
  <c r="N87"/>
  <c r="K86"/>
  <c r="N82"/>
  <c r="M82"/>
  <c r="N76"/>
  <c r="I64"/>
  <c r="M65"/>
  <c r="AP58"/>
  <c r="U40"/>
  <c r="Q39"/>
  <c r="U16"/>
  <c r="J77"/>
  <c r="M68"/>
  <c r="N59"/>
  <c r="AT86"/>
  <c r="I52"/>
  <c r="M54"/>
  <c r="I106"/>
  <c r="N83"/>
  <c r="J64"/>
  <c r="L65"/>
  <c r="M61"/>
  <c r="N56"/>
  <c r="K55"/>
  <c r="L50"/>
  <c r="I44"/>
  <c r="I39" s="1"/>
  <c r="M45"/>
  <c r="T40"/>
  <c r="R39"/>
  <c r="L30"/>
  <c r="T25"/>
  <c r="R23"/>
  <c r="Q23"/>
  <c r="L17"/>
  <c r="J16"/>
  <c r="T52"/>
  <c r="V40"/>
  <c r="AD23"/>
  <c r="M63"/>
  <c r="Z39"/>
  <c r="AL36"/>
  <c r="L68"/>
  <c r="J36"/>
  <c r="L36" s="1"/>
  <c r="N60"/>
  <c r="AG22"/>
  <c r="M30"/>
  <c r="D21" i="3"/>
  <c r="M174" i="1"/>
  <c r="I172"/>
  <c r="AC175"/>
  <c r="Y170"/>
  <c r="AC170" s="1"/>
  <c r="M168"/>
  <c r="I167"/>
  <c r="Q33" i="4"/>
  <c r="D11" i="3"/>
  <c r="N179" i="1"/>
  <c r="L179"/>
  <c r="AR171"/>
  <c r="AP170"/>
  <c r="AR170" s="1"/>
  <c r="AQ175"/>
  <c r="AT176"/>
  <c r="E33" i="4"/>
  <c r="C37"/>
  <c r="AR163" i="1"/>
  <c r="AP159"/>
  <c r="AT159"/>
  <c r="AS172"/>
  <c r="AO171"/>
  <c r="AS159"/>
  <c r="AO158"/>
  <c r="AS158" s="1"/>
  <c r="N144"/>
  <c r="K143"/>
  <c r="AK144"/>
  <c r="AG143"/>
  <c r="AK143" s="1"/>
  <c r="AT135"/>
  <c r="I124"/>
  <c r="L161"/>
  <c r="N136"/>
  <c r="K135"/>
  <c r="N135" s="1"/>
  <c r="AK131"/>
  <c r="AG123"/>
  <c r="U124"/>
  <c r="Q123"/>
  <c r="U123" s="1"/>
  <c r="N110"/>
  <c r="N107"/>
  <c r="M107"/>
  <c r="K106"/>
  <c r="K103" s="1"/>
  <c r="AN154"/>
  <c r="AN101"/>
  <c r="AN155" s="1"/>
  <c r="AN156" s="1"/>
  <c r="AN157" s="1"/>
  <c r="M127"/>
  <c r="L136"/>
  <c r="N128"/>
  <c r="L117"/>
  <c r="M110"/>
  <c r="N104"/>
  <c r="K77"/>
  <c r="N74"/>
  <c r="V36"/>
  <c r="N81"/>
  <c r="N67"/>
  <c r="K64"/>
  <c r="K58" s="1"/>
  <c r="N65"/>
  <c r="L54"/>
  <c r="AD86"/>
  <c r="L75"/>
  <c r="I36"/>
  <c r="M36" s="1"/>
  <c r="M37"/>
  <c r="L80"/>
  <c r="N70"/>
  <c r="L66"/>
  <c r="N61"/>
  <c r="AH58"/>
  <c r="AH22" s="1"/>
  <c r="AS16"/>
  <c r="K52"/>
  <c r="M50"/>
  <c r="L172"/>
  <c r="J171"/>
  <c r="N178"/>
  <c r="AR167"/>
  <c r="AP166"/>
  <c r="AR166" s="1"/>
  <c r="M161"/>
  <c r="I160"/>
  <c r="J176"/>
  <c r="L177"/>
  <c r="Y166"/>
  <c r="AC166" s="1"/>
  <c r="AC167"/>
  <c r="AJ163"/>
  <c r="AL163"/>
  <c r="AT163"/>
  <c r="AD160"/>
  <c r="AA159"/>
  <c r="AB160"/>
  <c r="Z159"/>
  <c r="H163"/>
  <c r="H159" s="1"/>
  <c r="H158" s="1"/>
  <c r="T160"/>
  <c r="R159"/>
  <c r="I151"/>
  <c r="M151" s="1"/>
  <c r="N147"/>
  <c r="AC144"/>
  <c r="Y143"/>
  <c r="AC143" s="1"/>
  <c r="L134"/>
  <c r="J131"/>
  <c r="R123"/>
  <c r="T123" s="1"/>
  <c r="T124"/>
  <c r="L127"/>
  <c r="N125"/>
  <c r="K124"/>
  <c r="M134"/>
  <c r="I131"/>
  <c r="V124"/>
  <c r="J159"/>
  <c r="AJ135"/>
  <c r="AL131"/>
  <c r="AR124"/>
  <c r="AP123"/>
  <c r="AR123" s="1"/>
  <c r="AH123"/>
  <c r="V119"/>
  <c r="T119"/>
  <c r="M117"/>
  <c r="N134"/>
  <c r="K131"/>
  <c r="N131" s="1"/>
  <c r="N116"/>
  <c r="T106"/>
  <c r="R103"/>
  <c r="T69"/>
  <c r="R58"/>
  <c r="M125"/>
  <c r="N121"/>
  <c r="N114"/>
  <c r="AJ106"/>
  <c r="AH103"/>
  <c r="Y102"/>
  <c r="V77"/>
  <c r="L59"/>
  <c r="L56"/>
  <c r="J55"/>
  <c r="L55" s="1"/>
  <c r="V52"/>
  <c r="S39"/>
  <c r="AD77"/>
  <c r="N57"/>
  <c r="AL64"/>
  <c r="L45"/>
  <c r="J44"/>
  <c r="L44" s="1"/>
  <c r="K40"/>
  <c r="M40" s="1"/>
  <c r="N41"/>
  <c r="L24"/>
  <c r="J23"/>
  <c r="K16"/>
  <c r="M16" s="1"/>
  <c r="N17"/>
  <c r="I69"/>
  <c r="M69" s="1"/>
  <c r="L63"/>
  <c r="AA58"/>
  <c r="L46"/>
  <c r="L41"/>
  <c r="J40"/>
  <c r="L34"/>
  <c r="L26"/>
  <c r="J25"/>
  <c r="M24"/>
  <c r="T16"/>
  <c r="AD39"/>
  <c r="N33"/>
  <c r="AD55"/>
  <c r="K44"/>
  <c r="M41"/>
  <c r="M34"/>
  <c r="AQ22"/>
  <c r="H22"/>
  <c r="H21" s="1"/>
  <c r="H20" s="1"/>
  <c r="H15" s="1"/>
  <c r="N168"/>
  <c r="K167"/>
  <c r="L168"/>
  <c r="AI175"/>
  <c r="AL176"/>
  <c r="V163"/>
  <c r="M179"/>
  <c r="T167"/>
  <c r="R166"/>
  <c r="V167"/>
  <c r="AL160"/>
  <c r="AI159"/>
  <c r="R143"/>
  <c r="T144"/>
  <c r="S159"/>
  <c r="AR144"/>
  <c r="AP143"/>
  <c r="M138"/>
  <c r="I144"/>
  <c r="L125"/>
  <c r="J124"/>
  <c r="L138"/>
  <c r="AL143"/>
  <c r="C28" i="3"/>
  <c r="E105" i="2"/>
  <c r="F105" s="1"/>
  <c r="AS123" i="1"/>
  <c r="L148"/>
  <c r="AB135"/>
  <c r="Z123"/>
  <c r="Z102" s="1"/>
  <c r="AT131"/>
  <c r="AS131"/>
  <c r="D105" i="2"/>
  <c r="B28" i="3"/>
  <c r="AL124" i="1"/>
  <c r="AI123"/>
  <c r="N120"/>
  <c r="K119"/>
  <c r="N119" s="1"/>
  <c r="L122"/>
  <c r="J106"/>
  <c r="K204"/>
  <c r="J204"/>
  <c r="N112"/>
  <c r="AD106"/>
  <c r="AC106"/>
  <c r="U103"/>
  <c r="AG103"/>
  <c r="M80"/>
  <c r="M75"/>
  <c r="AC69"/>
  <c r="AC64"/>
  <c r="Y58"/>
  <c r="P22"/>
  <c r="P21" s="1"/>
  <c r="P20" s="1"/>
  <c r="P15" s="1"/>
  <c r="N79"/>
  <c r="AL69"/>
  <c r="S58"/>
  <c r="AO102"/>
  <c r="AB69"/>
  <c r="K25"/>
  <c r="N26"/>
  <c r="N108"/>
  <c r="L104"/>
  <c r="M86"/>
  <c r="M56"/>
  <c r="I55"/>
  <c r="M55" s="1"/>
  <c r="AS40"/>
  <c r="AO39"/>
  <c r="AS39" s="1"/>
  <c r="AO23"/>
  <c r="AS25"/>
  <c r="AB23"/>
  <c r="Z22"/>
  <c r="AD44"/>
  <c r="N29"/>
  <c r="V16"/>
  <c r="T55"/>
  <c r="M46"/>
  <c r="N38"/>
  <c r="I25"/>
  <c r="M25" s="1"/>
  <c r="AL23"/>
  <c r="AI22"/>
  <c r="AC58" l="1"/>
  <c r="AT123"/>
  <c r="N36"/>
  <c r="J58"/>
  <c r="L58" s="1"/>
  <c r="AB39"/>
  <c r="L64"/>
  <c r="N151"/>
  <c r="AB175"/>
  <c r="AP102"/>
  <c r="AT102" s="1"/>
  <c r="AT39"/>
  <c r="M44"/>
  <c r="M106"/>
  <c r="N163"/>
  <c r="N77"/>
  <c r="T39"/>
  <c r="U39"/>
  <c r="M64"/>
  <c r="N86"/>
  <c r="Y158"/>
  <c r="AC158" s="1"/>
  <c r="K171"/>
  <c r="N172"/>
  <c r="AC39"/>
  <c r="AB102"/>
  <c r="Z101"/>
  <c r="AF34" i="4" s="1"/>
  <c r="AH21" i="1"/>
  <c r="AJ22"/>
  <c r="AL22"/>
  <c r="AI21"/>
  <c r="AO101"/>
  <c r="AS102"/>
  <c r="V58"/>
  <c r="U58"/>
  <c r="D28" i="3"/>
  <c r="N25" i="1"/>
  <c r="K23"/>
  <c r="L23" s="1"/>
  <c r="AK103"/>
  <c r="AG102"/>
  <c r="AL123"/>
  <c r="AI102"/>
  <c r="AR143"/>
  <c r="AT143"/>
  <c r="T166"/>
  <c r="V166"/>
  <c r="I23"/>
  <c r="AJ123"/>
  <c r="M131"/>
  <c r="AB159"/>
  <c r="Z158"/>
  <c r="AB158" s="1"/>
  <c r="M160"/>
  <c r="I159"/>
  <c r="S22"/>
  <c r="Q102"/>
  <c r="L135"/>
  <c r="AL159"/>
  <c r="AI158"/>
  <c r="AL158" s="1"/>
  <c r="AL175"/>
  <c r="AI170"/>
  <c r="N44"/>
  <c r="L25"/>
  <c r="V39"/>
  <c r="AJ103"/>
  <c r="AH102"/>
  <c r="AL103"/>
  <c r="T159"/>
  <c r="R158"/>
  <c r="L171"/>
  <c r="N171"/>
  <c r="N64"/>
  <c r="N106"/>
  <c r="AK123"/>
  <c r="T23"/>
  <c r="R22"/>
  <c r="V23"/>
  <c r="N55"/>
  <c r="AF155"/>
  <c r="AF156" s="1"/>
  <c r="AF157" s="1"/>
  <c r="L77"/>
  <c r="P154"/>
  <c r="J143"/>
  <c r="L143" s="1"/>
  <c r="L144"/>
  <c r="AK159"/>
  <c r="AG158"/>
  <c r="S170"/>
  <c r="V171"/>
  <c r="U171"/>
  <c r="T171"/>
  <c r="AK171"/>
  <c r="AG170"/>
  <c r="AK170" s="1"/>
  <c r="U175"/>
  <c r="Q170"/>
  <c r="M77"/>
  <c r="S18" i="3"/>
  <c r="S15" s="1"/>
  <c r="S10" s="1"/>
  <c r="E104" i="2"/>
  <c r="M144" i="1"/>
  <c r="I143"/>
  <c r="M143" s="1"/>
  <c r="V159"/>
  <c r="U159"/>
  <c r="S158"/>
  <c r="V158" s="1"/>
  <c r="AQ21"/>
  <c r="AT22"/>
  <c r="Y22"/>
  <c r="T58"/>
  <c r="J158"/>
  <c r="N124"/>
  <c r="K123"/>
  <c r="AJ58"/>
  <c r="AL58"/>
  <c r="M119"/>
  <c r="M124"/>
  <c r="I123"/>
  <c r="N143"/>
  <c r="AS171"/>
  <c r="AO170"/>
  <c r="AS170" s="1"/>
  <c r="AR159"/>
  <c r="AP158"/>
  <c r="AR158" s="1"/>
  <c r="L16"/>
  <c r="N58"/>
  <c r="AR58"/>
  <c r="AP22"/>
  <c r="AT58"/>
  <c r="I103"/>
  <c r="V123"/>
  <c r="L119"/>
  <c r="AT166"/>
  <c r="AJ171"/>
  <c r="AH170"/>
  <c r="AJ170" s="1"/>
  <c r="AL171"/>
  <c r="AD175"/>
  <c r="AA170"/>
  <c r="X155"/>
  <c r="X156" s="1"/>
  <c r="X157" s="1"/>
  <c r="AD102"/>
  <c r="AA101"/>
  <c r="G105" i="2"/>
  <c r="L124" i="1"/>
  <c r="J123"/>
  <c r="L123" s="1"/>
  <c r="N167"/>
  <c r="K166"/>
  <c r="L167"/>
  <c r="AD58"/>
  <c r="AB58"/>
  <c r="N16"/>
  <c r="K39"/>
  <c r="N40"/>
  <c r="L131"/>
  <c r="AA158"/>
  <c r="AD158" s="1"/>
  <c r="AD159"/>
  <c r="L176"/>
  <c r="J175"/>
  <c r="L175" s="1"/>
  <c r="N52"/>
  <c r="L52"/>
  <c r="AT175"/>
  <c r="AQ170"/>
  <c r="AT170" s="1"/>
  <c r="M167"/>
  <c r="I166"/>
  <c r="M166" s="1"/>
  <c r="M172"/>
  <c r="I171"/>
  <c r="AK22"/>
  <c r="AG21"/>
  <c r="AA22"/>
  <c r="AB22" s="1"/>
  <c r="I58"/>
  <c r="M58" s="1"/>
  <c r="N69"/>
  <c r="V103"/>
  <c r="S102"/>
  <c r="L151"/>
  <c r="AB171"/>
  <c r="Z170"/>
  <c r="AB170" s="1"/>
  <c r="AD171"/>
  <c r="M176"/>
  <c r="I175"/>
  <c r="N176"/>
  <c r="K175"/>
  <c r="H155"/>
  <c r="H156" s="1"/>
  <c r="H157" s="1"/>
  <c r="AD123"/>
  <c r="AB123"/>
  <c r="AS23"/>
  <c r="AO22"/>
  <c r="Z21"/>
  <c r="L106"/>
  <c r="J103"/>
  <c r="N103" s="1"/>
  <c r="T143"/>
  <c r="V143"/>
  <c r="L40"/>
  <c r="J39"/>
  <c r="AC102"/>
  <c r="Y101"/>
  <c r="R102"/>
  <c r="T103"/>
  <c r="U23"/>
  <c r="Q22"/>
  <c r="M52"/>
  <c r="P155"/>
  <c r="P156" s="1"/>
  <c r="P157" s="1"/>
  <c r="L86"/>
  <c r="AR102"/>
  <c r="AP101"/>
  <c r="M135"/>
  <c r="T175"/>
  <c r="R170"/>
  <c r="T170" s="1"/>
  <c r="V175"/>
  <c r="U166"/>
  <c r="Q158"/>
  <c r="U158" s="1"/>
  <c r="K159"/>
  <c r="L159" s="1"/>
  <c r="N160"/>
  <c r="H154"/>
  <c r="N39" l="1"/>
  <c r="M175"/>
  <c r="U170"/>
  <c r="AK158"/>
  <c r="M39"/>
  <c r="L39"/>
  <c r="L103"/>
  <c r="J102"/>
  <c r="AS22"/>
  <c r="AO21"/>
  <c r="M171"/>
  <c r="I170"/>
  <c r="N166"/>
  <c r="L166"/>
  <c r="M23"/>
  <c r="I22"/>
  <c r="N175"/>
  <c r="K170"/>
  <c r="V102"/>
  <c r="S101"/>
  <c r="AA21"/>
  <c r="AD22"/>
  <c r="AD101"/>
  <c r="AG34" i="4"/>
  <c r="AD170" i="1"/>
  <c r="M103"/>
  <c r="I102"/>
  <c r="M123"/>
  <c r="AQ20"/>
  <c r="AQ154"/>
  <c r="V170"/>
  <c r="J170"/>
  <c r="L170" s="1"/>
  <c r="S21"/>
  <c r="S154" s="1"/>
  <c r="V22"/>
  <c r="AI154"/>
  <c r="AI101"/>
  <c r="AL102"/>
  <c r="K22"/>
  <c r="N23"/>
  <c r="AL21"/>
  <c r="AI20"/>
  <c r="AT158"/>
  <c r="R101"/>
  <c r="T102"/>
  <c r="AK21"/>
  <c r="AG20"/>
  <c r="N123"/>
  <c r="AH154"/>
  <c r="AJ154" s="1"/>
  <c r="AJ102"/>
  <c r="AH101"/>
  <c r="M159"/>
  <c r="I158"/>
  <c r="AB101"/>
  <c r="R18" i="3"/>
  <c r="D104" i="2"/>
  <c r="G104" s="1"/>
  <c r="AR101" i="1"/>
  <c r="K158"/>
  <c r="N158" s="1"/>
  <c r="N159"/>
  <c r="K102"/>
  <c r="AC101"/>
  <c r="J22"/>
  <c r="AP21"/>
  <c r="AR22"/>
  <c r="AC22"/>
  <c r="Y21"/>
  <c r="AT101"/>
  <c r="T22"/>
  <c r="R21"/>
  <c r="R154" s="1"/>
  <c r="T154" s="1"/>
  <c r="T158"/>
  <c r="AL170"/>
  <c r="AG154"/>
  <c r="AK154" s="1"/>
  <c r="AK102"/>
  <c r="AG101"/>
  <c r="AS101"/>
  <c r="AB21"/>
  <c r="Z20"/>
  <c r="Z155" s="1"/>
  <c r="U22"/>
  <c r="Q21"/>
  <c r="Q154"/>
  <c r="U102"/>
  <c r="Q101"/>
  <c r="AH20"/>
  <c r="AJ21"/>
  <c r="Z154"/>
  <c r="AL154" l="1"/>
  <c r="F104" i="2"/>
  <c r="V154" i="1"/>
  <c r="AH15"/>
  <c r="AJ20"/>
  <c r="U21"/>
  <c r="Q20"/>
  <c r="N18" i="3"/>
  <c r="D103" i="2"/>
  <c r="AH155" i="1"/>
  <c r="AJ101"/>
  <c r="AK20"/>
  <c r="AG15"/>
  <c r="AK15" s="1"/>
  <c r="AQ15"/>
  <c r="AQ155"/>
  <c r="M170"/>
  <c r="L102"/>
  <c r="J101"/>
  <c r="AP20"/>
  <c r="AT20" s="1"/>
  <c r="AR21"/>
  <c r="AP154"/>
  <c r="AR154" s="1"/>
  <c r="N102"/>
  <c r="K101"/>
  <c r="Z156"/>
  <c r="K21"/>
  <c r="N22"/>
  <c r="AA20"/>
  <c r="AD21"/>
  <c r="AA154"/>
  <c r="AD154" s="1"/>
  <c r="N170"/>
  <c r="L158"/>
  <c r="I198"/>
  <c r="I200" s="1"/>
  <c r="Q155"/>
  <c r="U101"/>
  <c r="AB20"/>
  <c r="Z15"/>
  <c r="AG155"/>
  <c r="AK101"/>
  <c r="AC21"/>
  <c r="Y20"/>
  <c r="Y154"/>
  <c r="J21"/>
  <c r="L22"/>
  <c r="M158"/>
  <c r="AL20"/>
  <c r="AI15"/>
  <c r="S20"/>
  <c r="S155" s="1"/>
  <c r="V21"/>
  <c r="I154"/>
  <c r="I101"/>
  <c r="M102"/>
  <c r="K198"/>
  <c r="K200" s="1"/>
  <c r="V101"/>
  <c r="AS21"/>
  <c r="AO20"/>
  <c r="AO154"/>
  <c r="AS154" s="1"/>
  <c r="U154"/>
  <c r="T21"/>
  <c r="R20"/>
  <c r="T18" i="3"/>
  <c r="R15"/>
  <c r="J198" i="1"/>
  <c r="J200" s="1"/>
  <c r="R155"/>
  <c r="T101"/>
  <c r="O18" i="3"/>
  <c r="E103" i="2"/>
  <c r="AI155" i="1"/>
  <c r="AL101"/>
  <c r="AT21"/>
  <c r="M22"/>
  <c r="I21"/>
  <c r="AL15" l="1"/>
  <c r="V155"/>
  <c r="S156"/>
  <c r="AC20"/>
  <c r="Y15"/>
  <c r="Y155"/>
  <c r="I186" s="1"/>
  <c r="AI34" i="4"/>
  <c r="K20" i="1"/>
  <c r="N21"/>
  <c r="O15" i="3"/>
  <c r="O10" s="1"/>
  <c r="C18"/>
  <c r="J20" i="1"/>
  <c r="L21"/>
  <c r="AB154"/>
  <c r="AD20"/>
  <c r="AA15"/>
  <c r="AB15" s="1"/>
  <c r="AA155"/>
  <c r="K186" s="1"/>
  <c r="I192"/>
  <c r="I195" s="1"/>
  <c r="U20"/>
  <c r="Q15"/>
  <c r="M21"/>
  <c r="I20"/>
  <c r="I155" s="1"/>
  <c r="AL155"/>
  <c r="AI156"/>
  <c r="T155"/>
  <c r="R156"/>
  <c r="J192"/>
  <c r="J195" s="1"/>
  <c r="T20"/>
  <c r="R15"/>
  <c r="AS20"/>
  <c r="AO15"/>
  <c r="AS15" s="1"/>
  <c r="AO155"/>
  <c r="AT154"/>
  <c r="AC154"/>
  <c r="AG156"/>
  <c r="AK155"/>
  <c r="K201"/>
  <c r="K202" s="1"/>
  <c r="K155"/>
  <c r="N101"/>
  <c r="J154"/>
  <c r="AH156"/>
  <c r="AJ155"/>
  <c r="Q156"/>
  <c r="U155"/>
  <c r="G103" i="2"/>
  <c r="D7"/>
  <c r="F103"/>
  <c r="E7"/>
  <c r="E6" s="1"/>
  <c r="E115" s="1"/>
  <c r="AP15" i="1"/>
  <c r="AR15" s="1"/>
  <c r="AR20"/>
  <c r="AP155"/>
  <c r="T15" i="3"/>
  <c r="R10"/>
  <c r="T10" s="1"/>
  <c r="I201" i="1"/>
  <c r="I202" s="1"/>
  <c r="M101"/>
  <c r="K192"/>
  <c r="K195" s="1"/>
  <c r="V20"/>
  <c r="S15"/>
  <c r="Z157"/>
  <c r="K154"/>
  <c r="N154" s="1"/>
  <c r="J201"/>
  <c r="J202" s="1"/>
  <c r="J155"/>
  <c r="L101"/>
  <c r="AQ156"/>
  <c r="AT155"/>
  <c r="B18" i="3"/>
  <c r="B15" s="1"/>
  <c r="B10" s="1"/>
  <c r="B52" s="1"/>
  <c r="N15"/>
  <c r="P18"/>
  <c r="AJ15" i="1"/>
  <c r="I187" l="1"/>
  <c r="M154"/>
  <c r="K187"/>
  <c r="V15"/>
  <c r="U15"/>
  <c r="K156"/>
  <c r="N155"/>
  <c r="I156"/>
  <c r="M155"/>
  <c r="AR155"/>
  <c r="AP156"/>
  <c r="Q157"/>
  <c r="U156"/>
  <c r="L154"/>
  <c r="T15"/>
  <c r="I196"/>
  <c r="I197" s="1"/>
  <c r="I190" s="1"/>
  <c r="M20"/>
  <c r="I15"/>
  <c r="D18" i="3"/>
  <c r="C15"/>
  <c r="P15"/>
  <c r="N10"/>
  <c r="P10" s="1"/>
  <c r="D6" i="2"/>
  <c r="F7"/>
  <c r="G7"/>
  <c r="AG157" i="1"/>
  <c r="AK156"/>
  <c r="AO156"/>
  <c r="AS155"/>
  <c r="J186"/>
  <c r="J187" s="1"/>
  <c r="AT15"/>
  <c r="AL156"/>
  <c r="AI157"/>
  <c r="AA156"/>
  <c r="AD155"/>
  <c r="AB155"/>
  <c r="Y156"/>
  <c r="AC155"/>
  <c r="V156"/>
  <c r="S157"/>
  <c r="AH157"/>
  <c r="AJ157" s="1"/>
  <c r="AJ156"/>
  <c r="T156"/>
  <c r="R157"/>
  <c r="T157" s="1"/>
  <c r="AD15"/>
  <c r="AJ34" i="4"/>
  <c r="J196" i="1"/>
  <c r="J197" s="1"/>
  <c r="L20"/>
  <c r="J15"/>
  <c r="K196"/>
  <c r="K197" s="1"/>
  <c r="K190" s="1"/>
  <c r="N20"/>
  <c r="K15"/>
  <c r="AC15"/>
  <c r="J156"/>
  <c r="L155"/>
  <c r="AQ157"/>
  <c r="AT156"/>
  <c r="L15" l="1"/>
  <c r="AL157"/>
  <c r="N15"/>
  <c r="D115" i="2"/>
  <c r="F6"/>
  <c r="G6"/>
  <c r="AP157" i="1"/>
  <c r="AR157" s="1"/>
  <c r="AR156"/>
  <c r="L156"/>
  <c r="J157"/>
  <c r="L157" s="1"/>
  <c r="AA157"/>
  <c r="AD156"/>
  <c r="AB156"/>
  <c r="J190"/>
  <c r="AK157"/>
  <c r="M15"/>
  <c r="K157"/>
  <c r="N156"/>
  <c r="Y157"/>
  <c r="AC157" s="1"/>
  <c r="AC156"/>
  <c r="V157"/>
  <c r="AO157"/>
  <c r="AS157" s="1"/>
  <c r="AS156"/>
  <c r="D15" i="3"/>
  <c r="C10"/>
  <c r="U157" i="1"/>
  <c r="I157"/>
  <c r="M156"/>
  <c r="AT157" l="1"/>
  <c r="M157"/>
  <c r="C52" i="3"/>
  <c r="D10"/>
  <c r="N157" i="1"/>
  <c r="AD157"/>
  <c r="AB157"/>
</calcChain>
</file>

<file path=xl/sharedStrings.xml><?xml version="1.0" encoding="utf-8"?>
<sst xmlns="http://schemas.openxmlformats.org/spreadsheetml/2006/main" count="882" uniqueCount="453">
  <si>
    <t>БАТЛАВ. ТӨРИЙН НАРИЙН БИЧГИЙН ДАРГА</t>
  </si>
  <si>
    <t>Х.ГАНЦОГТ</t>
  </si>
  <si>
    <t>Ч.Тавинжил</t>
  </si>
  <si>
    <t xml:space="preserve">Ц.Ариунсанаа  </t>
  </si>
  <si>
    <t>Ч.Алтанбагана</t>
  </si>
  <si>
    <t xml:space="preserve">А.  ТӨСВИЙН ОРЛОГО </t>
  </si>
  <si>
    <t>1. НЭГДСЭН ТӨСӨВ</t>
  </si>
  <si>
    <t>2. УЛСЫН ТӨСӨВ</t>
  </si>
  <si>
    <t>3.  ОРОН НУТГИЙН ТӨСӨВ</t>
  </si>
  <si>
    <t>4. ХҮНИЙ ХӨГЖЛИЙН САН</t>
  </si>
  <si>
    <t>5. НИЙГМИЙН ДААТГАЛЫН САН</t>
  </si>
  <si>
    <t>ӨО-ны</t>
  </si>
  <si>
    <t>жилийн</t>
  </si>
  <si>
    <t xml:space="preserve">    Х У В Ь</t>
  </si>
  <si>
    <t>ЗӨРҮҮ</t>
  </si>
  <si>
    <t>Х У В Ь</t>
  </si>
  <si>
    <t>мөн үеийн</t>
  </si>
  <si>
    <t>Төлөв.</t>
  </si>
  <si>
    <t>Гүйцэт.</t>
  </si>
  <si>
    <t>(4:3)</t>
  </si>
  <si>
    <t>(4:2)</t>
  </si>
  <si>
    <t>(4-3)</t>
  </si>
  <si>
    <t>(11:10)</t>
  </si>
  <si>
    <t>(11:9)</t>
  </si>
  <si>
    <t>(11-10)</t>
  </si>
  <si>
    <t>(18:17)</t>
  </si>
  <si>
    <t>(18:16)</t>
  </si>
  <si>
    <t>(18-17)</t>
  </si>
  <si>
    <t>(25:24)</t>
  </si>
  <si>
    <t>(25:23)</t>
  </si>
  <si>
    <t>( 25-24)</t>
  </si>
  <si>
    <t>(32:31)</t>
  </si>
  <si>
    <t>(32:30)</t>
  </si>
  <si>
    <t>(32-31)</t>
  </si>
  <si>
    <t xml:space="preserve">  ( Сая төгрөг )</t>
  </si>
  <si>
    <t>НИЙТ ОРЛОГО БА ТУСЛАМЖИЙН ДҮН</t>
  </si>
  <si>
    <t>ТОГТВОРЖУУЛАЛТЫН САН</t>
  </si>
  <si>
    <t>1.</t>
  </si>
  <si>
    <t>Аж ахуйн нэгжийн орлогын албан татвар</t>
  </si>
  <si>
    <t>2.</t>
  </si>
  <si>
    <t>Ашигт малтмалын нөөц ашигласны төлбөр</t>
  </si>
  <si>
    <t>3.</t>
  </si>
  <si>
    <t>Өсөн нэмэгдэх нөөцийн төлбөр</t>
  </si>
  <si>
    <t>НИЙТ ТЭНЦВЭРЖҮҮЛСЭН ОРЛОГО БА ТУСЛАМЖИЙН ДҮН</t>
  </si>
  <si>
    <t>А.</t>
  </si>
  <si>
    <t>УРСГАЛ ОРЛОГО</t>
  </si>
  <si>
    <t>I.</t>
  </si>
  <si>
    <t>ТАТВАРЫН ОРЛОГО</t>
  </si>
  <si>
    <t>Орлогын албан татвар</t>
  </si>
  <si>
    <t>1.1</t>
  </si>
  <si>
    <t>1.2</t>
  </si>
  <si>
    <t>Хувь хүний орлогын албан татвар</t>
  </si>
  <si>
    <t>2.1</t>
  </si>
  <si>
    <t>Цалин хөлс болон түүнтэй адилтгах орлогын татвар</t>
  </si>
  <si>
    <t>2.2</t>
  </si>
  <si>
    <t>Үйл ажиллагааны орлогын</t>
  </si>
  <si>
    <t>2.3</t>
  </si>
  <si>
    <t>Хөрөнгийн орлогын</t>
  </si>
  <si>
    <t>2.4</t>
  </si>
  <si>
    <t>Хөрөнгө борлуулсны орлогын</t>
  </si>
  <si>
    <t>2.5</t>
  </si>
  <si>
    <t>Шинжлэх ухаан, утга зохиол, урлагийн бүтээл туурвих, шинэ бүтээл, бүтээгдэхүүн</t>
  </si>
  <si>
    <t>2.6</t>
  </si>
  <si>
    <t>Урлагийн тоглолт, спортын тэмцээний шагнал, наадмын бай шагнал</t>
  </si>
  <si>
    <t>2.7</t>
  </si>
  <si>
    <t>Орлогыг тодорхойлох боломжгүй иргэний татвар</t>
  </si>
  <si>
    <t>2.8</t>
  </si>
  <si>
    <t>Бусад</t>
  </si>
  <si>
    <t>2.9</t>
  </si>
  <si>
    <t>Хувь хүний орлогын албан татварын буцаан олголт</t>
  </si>
  <si>
    <t>Нийгмийн даатгалын шимтгэл, хураамж</t>
  </si>
  <si>
    <t>Өмчийн татвар</t>
  </si>
  <si>
    <t>3.1</t>
  </si>
  <si>
    <t>Үл хөдлөх эд хөрөнгийн албан татвар</t>
  </si>
  <si>
    <t>3.2</t>
  </si>
  <si>
    <t>Бууны албан татвар</t>
  </si>
  <si>
    <t>4.</t>
  </si>
  <si>
    <t>Дотоодын бараа, үйлчилгээний татвар</t>
  </si>
  <si>
    <t>4.1</t>
  </si>
  <si>
    <t>Нэмэгдсэн өртгийн албан татвар</t>
  </si>
  <si>
    <t>Дотоодын бараа, үйлчилгээний</t>
  </si>
  <si>
    <t>Импортын барааны</t>
  </si>
  <si>
    <t>1.3</t>
  </si>
  <si>
    <t>НӨАТ-ын буцаан олголт</t>
  </si>
  <si>
    <t>4.2</t>
  </si>
  <si>
    <t>Онцгой албан татвар</t>
  </si>
  <si>
    <t>Дотоодын архины</t>
  </si>
  <si>
    <t>Дотоодын тамхины</t>
  </si>
  <si>
    <t>Автобензин, дизелийн түлшний</t>
  </si>
  <si>
    <t>Импортын архи, тамхины</t>
  </si>
  <si>
    <t>Импортын пивоны</t>
  </si>
  <si>
    <t>Суудлын автомашины</t>
  </si>
  <si>
    <t>Дотоодын пивоны</t>
  </si>
  <si>
    <t>4.3</t>
  </si>
  <si>
    <t>Тусгай зориулалтын орлого</t>
  </si>
  <si>
    <t>Автобензин, дизелийн түлшний албан</t>
  </si>
  <si>
    <t>Автотээврийн болон өөрөө явагч хэрэгслийн татвар</t>
  </si>
  <si>
    <t>5.</t>
  </si>
  <si>
    <t>Гадаад худалдааны орлого</t>
  </si>
  <si>
    <t>5.1</t>
  </si>
  <si>
    <t>Импортын барааны гаалийн албан татвар</t>
  </si>
  <si>
    <t>5.2</t>
  </si>
  <si>
    <t>Экспортын гаалийн албан татвар</t>
  </si>
  <si>
    <t>6.</t>
  </si>
  <si>
    <t>Бусад татвар</t>
  </si>
  <si>
    <t>6.1</t>
  </si>
  <si>
    <t>Улсын тэмдэгтийн хураамж</t>
  </si>
  <si>
    <t>6.2</t>
  </si>
  <si>
    <t>Ашигт малтмалын хайгуулын болон ашиглалтын тусгай зөвшөөрлийн төлбөр</t>
  </si>
  <si>
    <t>6.3</t>
  </si>
  <si>
    <t>6.4</t>
  </si>
  <si>
    <t>Өсөн нэмэгдэх ашигт малтмалын нөөц ашигласны төлбөр</t>
  </si>
  <si>
    <t>6.5</t>
  </si>
  <si>
    <t>Улсын төсвийн хөрөнгөөр хайгуул хийсэн ордын нөхөн төлбөр</t>
  </si>
  <si>
    <t>6.6</t>
  </si>
  <si>
    <t>Газрын төлбөр</t>
  </si>
  <si>
    <t>Дуудлага худалдаа сонгон шалгаруулалт</t>
  </si>
  <si>
    <t>6.7</t>
  </si>
  <si>
    <t>Түгээмэл тархацтай ашигт малтмал ашигласны төлбөр</t>
  </si>
  <si>
    <t>6.8</t>
  </si>
  <si>
    <t>Хог хаягдлын үйлчилшээний хураамж</t>
  </si>
  <si>
    <t>6.9</t>
  </si>
  <si>
    <t>Байгалын нөөц ашигласны төлбөр</t>
  </si>
  <si>
    <t>9.1</t>
  </si>
  <si>
    <t>Байгалын ургамалын нөөц ашигласны төлбөр</t>
  </si>
  <si>
    <t>9.2</t>
  </si>
  <si>
    <t>Ус рашааны нөөц ашигласны төлбөр</t>
  </si>
  <si>
    <t>9.3</t>
  </si>
  <si>
    <t>Ойн нөөц ашигласны төлбөр</t>
  </si>
  <si>
    <t>9.4</t>
  </si>
  <si>
    <t>Ан амьтны нөөц ашигласны төлбөр</t>
  </si>
  <si>
    <t>6.10</t>
  </si>
  <si>
    <t>Ашигт малтмалаас бусад байгалийн баялаг ашиглахад олгох эрхийн зөвшөөрлийн х</t>
  </si>
  <si>
    <t>6.11</t>
  </si>
  <si>
    <t>Агаарын бохирдлын төлбөр</t>
  </si>
  <si>
    <t>6.12</t>
  </si>
  <si>
    <t>Бусад татвар, хураамж</t>
  </si>
  <si>
    <t>II.</t>
  </si>
  <si>
    <t>ТАТВАРЫН БУС ОРЛОГО</t>
  </si>
  <si>
    <t>Хувьцааны ногдол ашиг</t>
  </si>
  <si>
    <t>Хүү, торгуулийн орлого</t>
  </si>
  <si>
    <t>Түрээсийн орлого</t>
  </si>
  <si>
    <t>Газрын тосны орлого</t>
  </si>
  <si>
    <t>Навигацийн орлого</t>
  </si>
  <si>
    <t>Төсөвт газрын өөрийн орлого</t>
  </si>
  <si>
    <t>Өмч хувьчлал</t>
  </si>
  <si>
    <t>Бусад нэр заагдаагүй орлого</t>
  </si>
  <si>
    <t>Б.</t>
  </si>
  <si>
    <t>ХӨРӨНГИЙН ОРЛОГО</t>
  </si>
  <si>
    <t>Хөрөнгө худалдсаны орлого</t>
  </si>
  <si>
    <t>В.</t>
  </si>
  <si>
    <t>ТУСЛАМЖИЙН ОРЛОГО</t>
  </si>
  <si>
    <t>Улсын эмнэлэгүүдэд олгох татаас</t>
  </si>
  <si>
    <t xml:space="preserve">Улсын төсвөөс авсан санхүүгийн дэмжлэг </t>
  </si>
  <si>
    <t>Тусгай зориулалтын шилжүүлгийн орлого</t>
  </si>
  <si>
    <t>ОН-ийн хөгжлийн нэгдсэн сангаас шилжүүлсэн орлого</t>
  </si>
  <si>
    <t>Орон нутгийн төсвөөс төвлөрүүлсэн</t>
  </si>
  <si>
    <t>Б. ТӨСВИЙН ЗАРЛАГА</t>
  </si>
  <si>
    <t>НИЙТ ЗАРЛАГА БА ЦЭВЭР ЗЭЭЛИЙН ДҮН</t>
  </si>
  <si>
    <t>УРСГАЛ ЗАРДАЛ</t>
  </si>
  <si>
    <t>Бараа, үйлчилгээний зардал</t>
  </si>
  <si>
    <t>Цалин хөлс</t>
  </si>
  <si>
    <t>Нийгмийн даатгалын шимтгэл</t>
  </si>
  <si>
    <t>Бараа, үйлчилгээний бусад зардал</t>
  </si>
  <si>
    <t>гэрэл цахилгааны зардал</t>
  </si>
  <si>
    <t>түлш, халаалтын зардал</t>
  </si>
  <si>
    <t>3.3</t>
  </si>
  <si>
    <t>тээвэр, шатахууны зардал</t>
  </si>
  <si>
    <t>3.4</t>
  </si>
  <si>
    <t>шуудан холбооны зардал</t>
  </si>
  <si>
    <t>3.5</t>
  </si>
  <si>
    <t>цэвэр бохир усны зардал</t>
  </si>
  <si>
    <t>3.6</t>
  </si>
  <si>
    <t>эд хогшил авах зардал</t>
  </si>
  <si>
    <t>3.7</t>
  </si>
  <si>
    <t>нормын хувцас, зөөлөн эдлэл авах</t>
  </si>
  <si>
    <t>3.8</t>
  </si>
  <si>
    <t>хоолны зардал*</t>
  </si>
  <si>
    <t>3.9</t>
  </si>
  <si>
    <t>эмийн зардал</t>
  </si>
  <si>
    <t>3.10</t>
  </si>
  <si>
    <t>урсгал засвар</t>
  </si>
  <si>
    <t>3.11</t>
  </si>
  <si>
    <t>байрны түрээс</t>
  </si>
  <si>
    <t>3.12</t>
  </si>
  <si>
    <t>бараа, үйлчилгээний бусад зардал</t>
  </si>
  <si>
    <t>Зээлийн үйлчилгээний төлбөр</t>
  </si>
  <si>
    <t>гадаад зээлийн хүү</t>
  </si>
  <si>
    <t>Засгийн газрын өрийн бичгийн хүү</t>
  </si>
  <si>
    <t>банкны зээл болон бондын хүү</t>
  </si>
  <si>
    <t>Татаас ба шилжүүлэг</t>
  </si>
  <si>
    <t>Татаас</t>
  </si>
  <si>
    <t xml:space="preserve">эрчим хүчний </t>
  </si>
  <si>
    <t xml:space="preserve">хотын нийтийн тээврийн </t>
  </si>
  <si>
    <t>Бусад татаас, шилжүүлэг</t>
  </si>
  <si>
    <t>1.4</t>
  </si>
  <si>
    <t>Улаан буудай, махны татаас</t>
  </si>
  <si>
    <t>1.5</t>
  </si>
  <si>
    <t>Хувийн хэвшлийн байгууллагад үйлдвэрлэл нэмэгдүүлэх зорилгоор олгох татаас, тусламж</t>
  </si>
  <si>
    <t>Орон нутгийн төсөвт өгөх санхүүгийн дэмжлэг</t>
  </si>
  <si>
    <t>Төсөв хоорондын урсгал шилжүүлэг</t>
  </si>
  <si>
    <t>Тусгай зориулалтын шилжүүлэг</t>
  </si>
  <si>
    <t>ОН-ийн хөгжлийн санд олгох орлогын шилжүүлэг</t>
  </si>
  <si>
    <t>Төсөв хоорондын бусад шилжүүлэг</t>
  </si>
  <si>
    <t>Бусад урсгал шилжүүлгүүд</t>
  </si>
  <si>
    <t>нийгмийн даатгалын зарлага</t>
  </si>
  <si>
    <t>халамжийн сангийн зарлага</t>
  </si>
  <si>
    <t>нөхөн олговор</t>
  </si>
  <si>
    <t>4.4</t>
  </si>
  <si>
    <t>хэлмэгдэгсэдийн нөхөх олговор</t>
  </si>
  <si>
    <t>4.5</t>
  </si>
  <si>
    <t xml:space="preserve">бусад урсгал шилжүүлэг </t>
  </si>
  <si>
    <t>бусад шилжүүлэг</t>
  </si>
  <si>
    <t>Гадаад шилжүүлэг</t>
  </si>
  <si>
    <t>ХӨРӨНГИЙН ЗАРДАЛ</t>
  </si>
  <si>
    <t>Дотоод эх үүсвэрээр:</t>
  </si>
  <si>
    <t>хөрөнгө оруулалт</t>
  </si>
  <si>
    <t>их засварын зардал</t>
  </si>
  <si>
    <t>геологи хайгуулын зардал</t>
  </si>
  <si>
    <t>ойжуулалт, байгаль орчны бусад арга хэмжээ</t>
  </si>
  <si>
    <t>улсын нөөц бүрдүүлэх зардал</t>
  </si>
  <si>
    <t>Гадаад эх үүсвэрээр</t>
  </si>
  <si>
    <t>ЭРГЭЖ ТӨЛӨГДӨХ ЦЭВЭР ЗЭЭЛ</t>
  </si>
  <si>
    <t>гадаад зээлээр санхүүжих төсөл</t>
  </si>
  <si>
    <t>эргэж төлөгдөх цэвэр зээл</t>
  </si>
  <si>
    <t>ТЭНЦВЭРЖҮҮЛСЭН  УРСГАЛ ТЭНЦЭЛ</t>
  </si>
  <si>
    <t>ТЭНЦВЭРЖҮҮЛСЭН НИЙТ ТЭНЦЭЛ</t>
  </si>
  <si>
    <t>АЛДАГДЛЫГ САНХҮҮЖҮҮЛЭХ ЭХ ҮҮСВЭР</t>
  </si>
  <si>
    <t>1. Харилцах болон хадгаламжийн дансны цэвэр өөрчлөлт</t>
  </si>
  <si>
    <t>2. ЗГ-ын бонд</t>
  </si>
  <si>
    <t>2.1 Урт хугацаат</t>
  </si>
  <si>
    <t>1.1 Дотоод</t>
  </si>
  <si>
    <t>1.1 Шинээр гаргах</t>
  </si>
  <si>
    <t>1.2 Үндсэн төлбөр</t>
  </si>
  <si>
    <t>1.2 Гадаад</t>
  </si>
  <si>
    <t>2.1 Шинээр гаргах</t>
  </si>
  <si>
    <t>2.2 Үндсэн төлбөр</t>
  </si>
  <si>
    <t>2.2 Богино хугацаат</t>
  </si>
  <si>
    <t>2.1 Дотоод</t>
  </si>
  <si>
    <t>3. ЗГ-ын зээл</t>
  </si>
  <si>
    <t>3.1 Дотоод</t>
  </si>
  <si>
    <t>1.1 Монголбанк (ОУВС)</t>
  </si>
  <si>
    <t>3.2 Гадаад</t>
  </si>
  <si>
    <t>2.1 Төслийн зээл</t>
  </si>
  <si>
    <t>1.1 Шинээр авах</t>
  </si>
  <si>
    <t>4. Авлага</t>
  </si>
  <si>
    <t>5. Урьдчилгаа орлогоос орлогод тооцогдсон</t>
  </si>
  <si>
    <t>+1+alpha</t>
  </si>
  <si>
    <t>check</t>
  </si>
  <si>
    <t>total revenue</t>
  </si>
  <si>
    <t>minus</t>
  </si>
  <si>
    <t>total cost</t>
  </si>
  <si>
    <t>МОНГОЛ УЛСЫН НЭГДСЭН ТӨСВИЙН ЗАРЛАГА</t>
  </si>
  <si>
    <t>/сая төгрөг/</t>
  </si>
  <si>
    <t>Үзүүлэлт</t>
  </si>
  <si>
    <t>Төл</t>
  </si>
  <si>
    <t>Гүйц</t>
  </si>
  <si>
    <t>Зөрүү</t>
  </si>
  <si>
    <t>Хувь</t>
  </si>
  <si>
    <t>МОНГОЛ УЛСЫН НЭГДСЭН ТӨСӨВ  /Давхардлын залруулгын дараа/</t>
  </si>
  <si>
    <t xml:space="preserve">МОНГОЛ УЛСЫН НЭГДСЭН ТӨСӨВ </t>
  </si>
  <si>
    <t>УЛСЫН ТӨСӨВ</t>
  </si>
  <si>
    <t>НИЙТ ЗАРДАЛ</t>
  </si>
  <si>
    <t xml:space="preserve">   МОНГОЛ УЛСЫН ЕРөНХИЙЛөГЧИЙН ТАМГЫН ГАЗРЫН ДАРГА</t>
  </si>
  <si>
    <t>АВЛИГАТАЙ ТЭМЦЭХ ГАЗРЫН ДАРГА</t>
  </si>
  <si>
    <t>a</t>
  </si>
  <si>
    <t>1200000000</t>
  </si>
  <si>
    <t>БАЙГАЛЬ ОРЧИН, НОГООН ХӨГЖЛИЙН САЙД</t>
  </si>
  <si>
    <t xml:space="preserve">   МОНГОЛ УЛСЫН ИХ ХУРЛЫН ТАМГЫН ГАЗРЫН ЕРөНХИЙ НАРИЙН БИЧГИЙН ДАРГА</t>
  </si>
  <si>
    <t>БАРИЛГА, ХОТ БАЙГУУЛАЛТЫН САЙД</t>
  </si>
  <si>
    <t xml:space="preserve">   МОНГОЛ УЛСЫН ЕРөНХИЙ САЙД</t>
  </si>
  <si>
    <t>БАТЛАН ХАМГААЛАХЫН САЙД</t>
  </si>
  <si>
    <t xml:space="preserve">   ЗАСГИЙН ГАЗРЫН ХЭРЭГ ЭРХЛЭХ ГАЗРЫН ДАРГА</t>
  </si>
  <si>
    <t>БОЛОВСРОЛ, ШИНЖЛЭХ УХААНЫ САЙД</t>
  </si>
  <si>
    <t xml:space="preserve">   ГАДААД ХЭРГИЙН САЙД</t>
  </si>
  <si>
    <t>ГАДААД ХАРИЛЦААНЫ САЙД</t>
  </si>
  <si>
    <t xml:space="preserve">   САНГИЙН САЙД</t>
  </si>
  <si>
    <t>ЗАМ, ТЭЭВРИЙН САЙД</t>
  </si>
  <si>
    <t xml:space="preserve">   ХУУЛЬ ЗYЙ, ДОТООД ХЭРГИЙН САЙД</t>
  </si>
  <si>
    <t>ЗАСГИЙН ГАЗРЫН ХЭРЭГ ЭРХЛЭХ ГАЗРЫН ДАРГА</t>
  </si>
  <si>
    <t xml:space="preserve">   БАЙГАЛЬ, ОРЧНЫ САЙД</t>
  </si>
  <si>
    <t>МОНГОЛ УЛСЫН ЕРӨНХИЙ САЙД</t>
  </si>
  <si>
    <t xml:space="preserve">   БАТЛАН ХАМГААЛАХЫН САЙД</t>
  </si>
  <si>
    <t>МОНГОЛ УЛСЫН ЕРӨНХИЙЛӨГЧИЙН ТАМГЫН ГАЗРЫН ДАРГА</t>
  </si>
  <si>
    <t xml:space="preserve">   БОЛОВСРОЛ, СОЁЛ, ШИНЖЛЭХ УХААНЫ САЙД</t>
  </si>
  <si>
    <t>МОНГОЛ УЛСЫН ИХ ХУРЛЫН ДАРГА</t>
  </si>
  <si>
    <t xml:space="preserve">   НИЙГМИЙН ХАМГААЛАЛ, ХөДөЛМөРИЙН САЙД</t>
  </si>
  <si>
    <t>МОНГОЛ УЛСЫН ҮНДСЭН ХУУЛИЙН ЦЭЦИЙН ДАРГА</t>
  </si>
  <si>
    <t xml:space="preserve">   YЙЛДВЭР, ХУДАЛДААНЫ САЙД</t>
  </si>
  <si>
    <t>МОНГОЛ УЛСЫН ШАДАР САЙД</t>
  </si>
  <si>
    <t xml:space="preserve">   ХYНС, ХөДөө АЖ АХУЙН САЙД</t>
  </si>
  <si>
    <t>САНГИЙН САЙД</t>
  </si>
  <si>
    <t xml:space="preserve">   ЭРYYЛ МЭНДИЙН САЙД</t>
  </si>
  <si>
    <t>САНХҮҮГИЙН ЗОХИЦУУЛАХ ХОРООНЫ ДАРГА</t>
  </si>
  <si>
    <t xml:space="preserve">   МОНГОЛ УЛСЫН үНДСЭН ХУУЛИЙН ЦЭЦИЙН ДАРГА</t>
  </si>
  <si>
    <t>СОЁЛ, СПОРТ, АЯЛАЛ ЖУУЛЧЛАЛЫН САЙД</t>
  </si>
  <si>
    <t xml:space="preserve">   УЛСЫН ДЭЭД ШүүхИЙН ЕРөНХИЙ ШүүГЧ</t>
  </si>
  <si>
    <t>СОНГУУЛИЙН ЕРӨНХИЙ ХОРООНЫ ДАРГА</t>
  </si>
  <si>
    <t xml:space="preserve">   ШүүхИЙН ЕРөНХИЙ ЗөВЛөЛИЙН ДАРГА</t>
  </si>
  <si>
    <t>ТӨРИЙН АЛБАНЫ ЗӨВЛӨЛИЙН ДАРГА</t>
  </si>
  <si>
    <t xml:space="preserve">   үНДЭСНИЙ АЮУЛГүЙ БАЙДЛЫН ЗөВЛөЛИЙН НБДарга</t>
  </si>
  <si>
    <t>УЛСЫН ДЭЭД ШҮҮХИЙН ЕРӨНХИЙ ШҮҮГЧ</t>
  </si>
  <si>
    <t xml:space="preserve">   үНДЭСНИЙ ЕРөНХИЙ АУДИТОР</t>
  </si>
  <si>
    <t>УЛСЫН ЕРӨНХИЙ ПРОКУРОР</t>
  </si>
  <si>
    <t xml:space="preserve">   үНДЭСНИЙ СТАТИСТИКИЙН ГАЗРЫН ДАРГА</t>
  </si>
  <si>
    <t>УУЛ, УУРХАЙН САЙД</t>
  </si>
  <si>
    <t xml:space="preserve">   САНХүүГИЙН ЗОХИЦУУЛАХ ХОРООНЫ ДАРГА</t>
  </si>
  <si>
    <t>ҮЙЛДВЭР, ХӨДӨӨ АЖ АХУЙН САЙД</t>
  </si>
  <si>
    <t xml:space="preserve">   ТөРИЙН АЛБАНЫ ЗөВЛөЛИЙН ДАРГА</t>
  </si>
  <si>
    <t>ҮНДЭСНИЙ АЮУЛГҮЙ БАЙДЛЫН ЗӨВЛӨЛИЙН НАРИЙН БИЧГИЙН ДАРГА</t>
  </si>
  <si>
    <t xml:space="preserve">   ЦАУКБүКОМИССЫН ДАРГА</t>
  </si>
  <si>
    <t>МОНГОЛ УЛСЫН ЕРӨНХИЙ АУДИТОР</t>
  </si>
  <si>
    <t xml:space="preserve">   БАРИЛГА, ХОТ БАЙГУУЛАЛТЫН САЙД</t>
  </si>
  <si>
    <t>ҮНДЭСНИЙ СТАТИСТИКИЙН ХОРООНЫ ДАРГА</t>
  </si>
  <si>
    <t xml:space="preserve">   ЗАМ, ТЭЭВЭР, АЯЛАЛ ЖУУЛЧЛАЛЫН САЙД</t>
  </si>
  <si>
    <t>ХӨДӨЛМӨРИЙН САЙД</t>
  </si>
  <si>
    <t xml:space="preserve">   ТүЛШ, ЭРЧИМ ХүЧНИЙ САЙД</t>
  </si>
  <si>
    <t>ХУУЛЬ ЗҮЙН САЙД</t>
  </si>
  <si>
    <t xml:space="preserve">   МОНГОЛ УЛСЫН ШАДАР САЙД</t>
  </si>
  <si>
    <t>ХҮН АМЫН ХӨГЖИЛ, НИЙГМИЙН ХАМГААЛЛЫН САЙД</t>
  </si>
  <si>
    <t xml:space="preserve">   ОНЦГОЙ БАЙДЛЫН АСУУДАЛ ЭРХЭЛСЭН САЙД</t>
  </si>
  <si>
    <t>ХҮНИЙ ЭРХИЙН ҮНДЭСНИЙ КОМИССЫН ДАРГА</t>
  </si>
  <si>
    <t>ЦАГААТГАХ АЖЛЫГ УДИРДАН ЗОХИОН БАЙГУУЛАХ КОМИССЫН ДАРГА</t>
  </si>
  <si>
    <t>ШҮҮХИЙН ЕРӨНХИЙ ЗӨВЛӨЛИЙН ДАРГА</t>
  </si>
  <si>
    <t>ЭДИЙН ЗАСГИЙН ХӨГЖЛИЙН САЙД</t>
  </si>
  <si>
    <t>ЭРYYЛ МЭНДИЙН САЙД</t>
  </si>
  <si>
    <t>ЭРЧИМ ХҮЧНИЙ САЙД</t>
  </si>
  <si>
    <t>ЭРГЭЖ ТЄЛЄГДЄХ ЦЭВЭР ЗЭЭЛ</t>
  </si>
  <si>
    <t>АВИЛГАТАЙ ТЭМЦЭХ ГАЗРЫН ДАРГА</t>
  </si>
  <si>
    <t>1500000000</t>
  </si>
  <si>
    <t>ҮНДЭСНИЙ ЕРӨНХИЙ АУДИТОР</t>
  </si>
  <si>
    <t>ОРОН НУТГИЙН ТӨСӨВ</t>
  </si>
  <si>
    <t>Архангай</t>
  </si>
  <si>
    <t>1100000000</t>
  </si>
  <si>
    <t>053</t>
  </si>
  <si>
    <t>Баян-Өлгий</t>
  </si>
  <si>
    <t>Баянхонгор</t>
  </si>
  <si>
    <t>Булган</t>
  </si>
  <si>
    <t>Говь-Алтай</t>
  </si>
  <si>
    <t>Говь-Сүмбэр</t>
  </si>
  <si>
    <t>Дархан-Уул</t>
  </si>
  <si>
    <t>Дорноговь</t>
  </si>
  <si>
    <t>Дорнод</t>
  </si>
  <si>
    <t>Дундговь</t>
  </si>
  <si>
    <t>Завхан</t>
  </si>
  <si>
    <t>Орхон</t>
  </si>
  <si>
    <t>Өвөрхангай</t>
  </si>
  <si>
    <t>Өмнөговь</t>
  </si>
  <si>
    <t>Сүхбаатар</t>
  </si>
  <si>
    <t>Сэлэнгэ</t>
  </si>
  <si>
    <t>Төв</t>
  </si>
  <si>
    <t>Увс</t>
  </si>
  <si>
    <t>Улаанбаатар</t>
  </si>
  <si>
    <t>Ховд</t>
  </si>
  <si>
    <t>Хөвсгөл</t>
  </si>
  <si>
    <t>Хэнтий</t>
  </si>
  <si>
    <t>ХҮНИЙ ХӨГЖЛИЙН САН</t>
  </si>
  <si>
    <t>НИЙГМИЙН ДААТГАЛЫН САН</t>
  </si>
  <si>
    <t>ТОХИРУУЛГА</t>
  </si>
  <si>
    <t>САНГИЙН ЯАМ</t>
  </si>
  <si>
    <t>/салбараар/</t>
  </si>
  <si>
    <t>Монгол Улсын нэгдсэн төсөв</t>
  </si>
  <si>
    <t>Улсын төсөв</t>
  </si>
  <si>
    <t>Орон нутгийн төсөв</t>
  </si>
  <si>
    <t>Хүний хөгжлийн сан</t>
  </si>
  <si>
    <t>Нийгмийн даатгалын сан</t>
  </si>
  <si>
    <t>( Сая төгрөг )</t>
  </si>
  <si>
    <t>Монгол Улсын нэгдсэн төсвийн дүн</t>
  </si>
  <si>
    <t>Улсын нийтлэг үйлчилгээ</t>
  </si>
  <si>
    <t>Нийтийн ерөнхий үйлчилгээ</t>
  </si>
  <si>
    <t>НИЙТИЙН ЕРӨНХИЙ ҮЙЛЧИЛГЭЭ</t>
  </si>
  <si>
    <t>Батлан хамгаалах үйл ажиллагаа</t>
  </si>
  <si>
    <t>БАТЛАН ХАМГААЛАХ</t>
  </si>
  <si>
    <t>Нийгмийн хэв журам. Аюулгүй байдал</t>
  </si>
  <si>
    <t>НИЙГМИЙН ХЭВ ЖУРАМ, АЮУЛГҮЙ БАЙДАЛ</t>
  </si>
  <si>
    <t>Нийгмийн үйлчилгээ</t>
  </si>
  <si>
    <t>Боловсрол</t>
  </si>
  <si>
    <t>БОЛОВСРОЛ</t>
  </si>
  <si>
    <t>Эрүүл мэнд</t>
  </si>
  <si>
    <t>ЭРҮҮЛ МЭНД</t>
  </si>
  <si>
    <t>Нийгмийн даатгал, нийгмийн халамж</t>
  </si>
  <si>
    <t>НИЙГМИЙН ХАНГАМЖ, НИЙГМИЙН ХАЛАМЖ</t>
  </si>
  <si>
    <t>Орон сууц, нийтийн аж ахуй</t>
  </si>
  <si>
    <t>ОРОН СУУЦ НИЙТИЙН АЖ АХУЙ</t>
  </si>
  <si>
    <t>Амралт, спорт, соёл урлаг</t>
  </si>
  <si>
    <t>АМРАЛТ, СПОРТ, СОЁЛ, УРЛАГ</t>
  </si>
  <si>
    <t>Эдийн засгийн үйл ажиллагаа</t>
  </si>
  <si>
    <t>Эрчим хүч, дулаан хангамж</t>
  </si>
  <si>
    <t>ЭРЧИМ ХҮЧ, ДУЛААН ХАНГАМЖ</t>
  </si>
  <si>
    <t>Хөдөө аж ахуй, ойн аж ахуй</t>
  </si>
  <si>
    <t>ХӨДӨӨ АЖ АХУЙ, ОЙН АЖ АХУЙ</t>
  </si>
  <si>
    <t>Эрдэс баялаг, уул уурхай, үйлдвэр, барилга</t>
  </si>
  <si>
    <t>ЭРДЭС БАЯЛАГ, УУЛ УУРХАЙ, ҮЙЛДВЭР, БАРИЛГА</t>
  </si>
  <si>
    <t>Тээвэр холбоо</t>
  </si>
  <si>
    <t>ТЭЭВЭР, ХОЛБОО</t>
  </si>
  <si>
    <t>Эдийн засгийн бусад</t>
  </si>
  <si>
    <t>ЭДИЙН ЗАСГИЙН БУСАД ҮЙЛ АЖИЛЛАГАА</t>
  </si>
  <si>
    <t>Ангилагдаагүй бусад зардал</t>
  </si>
  <si>
    <t>АНГИЛАГДААГҮЙ БУСАД ЗАРДАЛ</t>
  </si>
  <si>
    <t>Тохируулга</t>
  </si>
  <si>
    <t>Ä¿í</t>
  </si>
  <si>
    <t>ÍÄØ</t>
  </si>
  <si>
    <t>Нийгмийн даатгалын татаас</t>
  </si>
  <si>
    <t>ÒÀÕ</t>
  </si>
  <si>
    <t>Улсын төсөвт шилжүүлсэн орлого</t>
  </si>
  <si>
    <t>Îðîí íóòãèéí òºñºâ-татаас</t>
  </si>
  <si>
    <t>Òºсºâ õîîðîíäûí øèëæ¿¿ëýã</t>
  </si>
  <si>
    <t xml:space="preserve">Нөхөн олговор авагсдын шимтгэл </t>
  </si>
  <si>
    <t>Сумдад тєрийн захиргааны ажилтан бэлтгэх</t>
  </si>
  <si>
    <t>Гадаад суралцагсад</t>
  </si>
  <si>
    <t xml:space="preserve">Эмнэлгийн ажилтны мэргэжил дээшлүүлэх </t>
  </si>
  <si>
    <t xml:space="preserve">МУ-ыг хөгжүүлэх сан </t>
  </si>
  <si>
    <t xml:space="preserve">       ОРОН НУТГИЙН ТӨСВИЙН ГҮЙЦЭТГЭЛ</t>
  </si>
  <si>
    <t>О Р Л О Г О</t>
  </si>
  <si>
    <t>З  А  Р Л  А  Г А</t>
  </si>
  <si>
    <t>САНХYYГИЙН ДЭМЖЛЭГ</t>
  </si>
  <si>
    <t>ТУСГАЙ ЗОРИУЛАЛТЫН ШИЛЖЇЇЛЭГ</t>
  </si>
  <si>
    <t>ОН-ИЙН ХӨГЖЛИЙН НЭГДСЭН САНГИЙН ОРЛОГЫН ШИЛЖҮҮЛЭГ</t>
  </si>
  <si>
    <t>УЛСЫН ТӨСӨВТ ТӨВЛӨРYYЛЭХ</t>
  </si>
  <si>
    <t>АВЛАГА</t>
  </si>
  <si>
    <t>ДАНСНЫ YЛДЭГДЭЛ</t>
  </si>
  <si>
    <t>Төсөвт газрын</t>
  </si>
  <si>
    <t>Төрийн сангийн</t>
  </si>
  <si>
    <t>Олгох</t>
  </si>
  <si>
    <t>Олгосон</t>
  </si>
  <si>
    <t>zarlaga</t>
  </si>
  <si>
    <t>orlogo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</si>
  <si>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</si>
  <si>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</si>
  <si>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</si>
  <si>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</si>
  <si>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</si>
  <si>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</si>
  <si>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</si>
  <si>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</si>
  <si>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</si>
  <si>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</si>
  <si>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</si>
  <si>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</si>
  <si>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</si>
  <si>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</si>
  <si>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</si>
  <si>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</si>
  <si>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</si>
  <si>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</si>
  <si>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</si>
  <si>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</si>
  <si>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</si>
  <si>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</si>
  <si>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ДҮН</t>
  </si>
  <si>
    <r>
      <t xml:space="preserve">Баталгаажуулсан: </t>
    </r>
    <r>
      <rPr>
        <sz val="10"/>
        <rFont val="Arial"/>
        <family val="2"/>
        <charset val="204"/>
      </rPr>
      <t>ТСГазрын дарга</t>
    </r>
  </si>
  <si>
    <r>
      <rPr>
        <b/>
        <sz val="10"/>
        <rFont val="Arial"/>
        <family val="2"/>
        <charset val="204"/>
      </rPr>
      <t xml:space="preserve">Хянасан: </t>
    </r>
    <r>
      <rPr>
        <sz val="10"/>
        <rFont val="Arial"/>
        <family val="2"/>
        <charset val="204"/>
      </rPr>
      <t>ТСГ-ын СТБХэлтсийн дарга</t>
    </r>
  </si>
  <si>
    <r>
      <rPr>
        <b/>
        <sz val="10"/>
        <rFont val="Arial"/>
        <family val="2"/>
        <charset val="204"/>
      </rPr>
      <t>Гүйцэтгэсэн</t>
    </r>
    <r>
      <rPr>
        <sz val="10"/>
        <rFont val="Arial"/>
        <family val="2"/>
        <charset val="204"/>
      </rPr>
      <t>: ТСГ-ын  мэргэжилтэн</t>
    </r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</si>
</sst>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#,##0.0,"/>
    <numFmt numFmtId="165" formatCode="#,##0.0"/>
    <numFmt numFmtId="166" formatCode="#,##0.0000"/>
    <numFmt numFmtId="167" formatCode="#,##0.00000"/>
    <numFmt numFmtId="168" formatCode="0.0"/>
    <numFmt numFmtId="169" formatCode="#,##0.00,"/>
    <numFmt numFmtId="170" formatCode="#,##0.0000000"/>
  </numFmts>
  <fonts count="43">
    <font>
      <sz val="10"/>
      <name val="NewtonCTT"/>
    </font>
    <font>
      <sz val="10"/>
      <name val="NewtonCTT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C00000"/>
      <name val="Arial"/>
      <family val="2"/>
      <charset val="204"/>
    </font>
    <font>
      <b/>
      <sz val="10"/>
      <color rgb="FFC00000"/>
      <name val="Arial"/>
      <family val="2"/>
      <charset val="204"/>
    </font>
    <font>
      <b/>
      <sz val="10"/>
      <color indexed="2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0.6"/>
      <color indexed="10"/>
      <name val="Arial"/>
      <family val="2"/>
      <charset val="204"/>
    </font>
    <font>
      <sz val="10.6"/>
      <name val="NewtonCTT"/>
    </font>
    <font>
      <sz val="10.6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10"/>
      <color indexed="17"/>
      <name val="Arial"/>
      <family val="2"/>
      <charset val="204"/>
    </font>
    <font>
      <b/>
      <sz val="10.6"/>
      <color indexed="17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.6"/>
      <color indexed="16"/>
      <name val="Arial"/>
      <family val="2"/>
      <charset val="204"/>
    </font>
    <font>
      <sz val="10.6"/>
      <color indexed="8"/>
      <name val="Arial"/>
      <family val="2"/>
      <charset val="204"/>
    </font>
    <font>
      <b/>
      <sz val="10"/>
      <color indexed="12"/>
      <name val="Arial"/>
      <family val="2"/>
      <charset val="204"/>
    </font>
    <font>
      <b/>
      <sz val="10.6"/>
      <color indexed="12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name val="Arial"/>
      <family val="2"/>
      <charset val="204"/>
    </font>
    <font>
      <b/>
      <sz val="10.5"/>
      <color indexed="10"/>
      <name val="Arial"/>
      <family val="2"/>
      <charset val="204"/>
    </font>
    <font>
      <sz val="10.5"/>
      <name val="NewtonCTT"/>
    </font>
    <font>
      <sz val="10.5"/>
      <name val="Arial"/>
      <family val="2"/>
      <charset val="204"/>
    </font>
    <font>
      <b/>
      <sz val="10.5"/>
      <color indexed="17"/>
      <name val="Arial"/>
      <family val="2"/>
      <charset val="204"/>
    </font>
    <font>
      <b/>
      <sz val="10.5"/>
      <color indexed="16"/>
      <name val="Arial"/>
      <family val="2"/>
      <charset val="204"/>
    </font>
    <font>
      <sz val="10.5"/>
      <color indexed="8"/>
      <name val="Arial"/>
      <family val="2"/>
      <charset val="204"/>
    </font>
    <font>
      <sz val="10.5"/>
      <color theme="1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.5"/>
      <color indexed="12"/>
      <name val="Arial"/>
      <family val="2"/>
      <charset val="204"/>
    </font>
    <font>
      <b/>
      <sz val="10.5"/>
      <color indexed="18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8"/>
      <color indexed="16"/>
      <name val="Arial"/>
      <family val="2"/>
      <charset val="204"/>
    </font>
    <font>
      <b/>
      <sz val="8"/>
      <name val="Arial"/>
      <family val="2"/>
      <charset val="204"/>
    </font>
    <font>
      <sz val="10"/>
      <color indexed="16"/>
      <name val="Arial"/>
      <family val="2"/>
      <charset val="204"/>
    </font>
    <font>
      <b/>
      <u/>
      <sz val="10"/>
      <name val="Arial"/>
      <family val="2"/>
      <charset val="204"/>
    </font>
    <font>
      <b/>
      <u/>
      <sz val="9"/>
      <name val="Arial"/>
      <family val="2"/>
      <charset val="204"/>
    </font>
    <font>
      <sz val="1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" fillId="0" borderId="0"/>
    <xf numFmtId="0" fontId="2" fillId="0" borderId="0"/>
  </cellStyleXfs>
  <cellXfs count="328">
    <xf numFmtId="0" fontId="0" fillId="0" borderId="0" xfId="0"/>
    <xf numFmtId="49" fontId="2" fillId="0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/>
    <xf numFmtId="49" fontId="3" fillId="0" borderId="0" xfId="0" applyNumberFormat="1" applyFont="1" applyFill="1" applyAlignment="1">
      <alignment horizontal="left"/>
    </xf>
    <xf numFmtId="0" fontId="2" fillId="0" borderId="0" xfId="0" applyFont="1"/>
    <xf numFmtId="164" fontId="2" fillId="0" borderId="0" xfId="0" applyNumberFormat="1" applyFont="1" applyFill="1"/>
    <xf numFmtId="165" fontId="2" fillId="0" borderId="0" xfId="0" applyNumberFormat="1" applyFont="1" applyFill="1" applyBorder="1"/>
    <xf numFmtId="166" fontId="2" fillId="0" borderId="0" xfId="0" applyNumberFormat="1" applyFont="1" applyFill="1" applyBorder="1"/>
    <xf numFmtId="167" fontId="2" fillId="0" borderId="0" xfId="0" applyNumberFormat="1" applyFont="1" applyFill="1" applyBorder="1"/>
    <xf numFmtId="164" fontId="2" fillId="0" borderId="0" xfId="0" applyNumberFormat="1" applyFont="1" applyFill="1" applyBorder="1"/>
    <xf numFmtId="164" fontId="3" fillId="0" borderId="0" xfId="0" applyNumberFormat="1" applyFont="1" applyFill="1" applyBorder="1"/>
    <xf numFmtId="49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49" fontId="6" fillId="0" borderId="0" xfId="0" applyNumberFormat="1" applyFont="1" applyFill="1" applyAlignment="1">
      <alignment horizontal="left"/>
    </xf>
    <xf numFmtId="0" fontId="7" fillId="0" borderId="2" xfId="0" applyFont="1" applyFill="1" applyBorder="1" applyAlignment="1">
      <alignment horizontal="centerContinuous" vertical="center"/>
    </xf>
    <xf numFmtId="14" fontId="2" fillId="0" borderId="0" xfId="0" applyNumberFormat="1" applyFont="1" applyFill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/>
    <xf numFmtId="49" fontId="9" fillId="0" borderId="0" xfId="0" applyNumberFormat="1" applyFont="1" applyFill="1" applyAlignment="1">
      <alignment horizontal="left"/>
    </xf>
    <xf numFmtId="164" fontId="10" fillId="0" borderId="0" xfId="0" applyNumberFormat="1" applyFont="1" applyFill="1"/>
    <xf numFmtId="168" fontId="10" fillId="0" borderId="0" xfId="0" applyNumberFormat="1" applyFont="1" applyFill="1"/>
    <xf numFmtId="0" fontId="11" fillId="0" borderId="0" xfId="0" applyFont="1"/>
    <xf numFmtId="0" fontId="12" fillId="0" borderId="0" xfId="0" applyFont="1" applyFill="1"/>
    <xf numFmtId="164" fontId="9" fillId="0" borderId="0" xfId="0" applyNumberFormat="1" applyFont="1"/>
    <xf numFmtId="164" fontId="12" fillId="0" borderId="0" xfId="0" applyNumberFormat="1" applyFont="1" applyFill="1"/>
    <xf numFmtId="168" fontId="12" fillId="0" borderId="0" xfId="0" applyNumberFormat="1" applyFont="1" applyFill="1"/>
    <xf numFmtId="164" fontId="2" fillId="0" borderId="0" xfId="0" applyNumberFormat="1" applyFont="1"/>
    <xf numFmtId="164" fontId="13" fillId="0" borderId="0" xfId="0" applyNumberFormat="1" applyFont="1"/>
    <xf numFmtId="0" fontId="13" fillId="0" borderId="0" xfId="0" applyNumberFormat="1" applyFont="1"/>
    <xf numFmtId="49" fontId="14" fillId="0" borderId="0" xfId="0" applyNumberFormat="1" applyFont="1" applyFill="1" applyAlignment="1">
      <alignment horizontal="left"/>
    </xf>
    <xf numFmtId="164" fontId="14" fillId="2" borderId="0" xfId="0" applyNumberFormat="1" applyFont="1" applyFill="1"/>
    <xf numFmtId="164" fontId="15" fillId="0" borderId="0" xfId="0" applyNumberFormat="1" applyFont="1" applyFill="1"/>
    <xf numFmtId="168" fontId="15" fillId="0" borderId="0" xfId="0" applyNumberFormat="1" applyFont="1" applyFill="1"/>
    <xf numFmtId="164" fontId="16" fillId="0" borderId="0" xfId="0" applyNumberFormat="1" applyFont="1"/>
    <xf numFmtId="164" fontId="16" fillId="0" borderId="0" xfId="0" applyNumberFormat="1" applyFont="1" applyAlignment="1">
      <alignment horizontal="left"/>
    </xf>
    <xf numFmtId="49" fontId="13" fillId="0" borderId="0" xfId="0" applyNumberFormat="1" applyFont="1" applyFill="1" applyAlignment="1">
      <alignment horizontal="left"/>
    </xf>
    <xf numFmtId="164" fontId="13" fillId="2" borderId="0" xfId="0" applyNumberFormat="1" applyFont="1" applyFill="1"/>
    <xf numFmtId="164" fontId="17" fillId="0" borderId="0" xfId="0" applyNumberFormat="1" applyFont="1" applyFill="1"/>
    <xf numFmtId="168" fontId="17" fillId="0" borderId="0" xfId="0" applyNumberFormat="1" applyFont="1" applyFill="1"/>
    <xf numFmtId="164" fontId="16" fillId="0" borderId="0" xfId="0" applyNumberFormat="1" applyFont="1" applyAlignment="1">
      <alignment horizontal="left" indent="1"/>
    </xf>
    <xf numFmtId="49" fontId="16" fillId="0" borderId="0" xfId="0" applyNumberFormat="1" applyFont="1" applyFill="1" applyAlignment="1">
      <alignment horizontal="left"/>
    </xf>
    <xf numFmtId="164" fontId="16" fillId="0" borderId="0" xfId="0" applyNumberFormat="1" applyFont="1" applyFill="1"/>
    <xf numFmtId="164" fontId="18" fillId="0" borderId="0" xfId="0" applyNumberFormat="1" applyFont="1" applyFill="1"/>
    <xf numFmtId="168" fontId="18" fillId="0" borderId="0" xfId="0" applyNumberFormat="1" applyFont="1" applyFill="1"/>
    <xf numFmtId="164" fontId="16" fillId="2" borderId="0" xfId="0" applyNumberFormat="1" applyFont="1" applyFill="1"/>
    <xf numFmtId="164" fontId="18" fillId="0" borderId="0" xfId="0" applyNumberFormat="1" applyFont="1" applyFill="1" applyAlignment="1">
      <alignment horizontal="right"/>
    </xf>
    <xf numFmtId="164" fontId="13" fillId="0" borderId="0" xfId="0" applyNumberFormat="1" applyFont="1" applyFill="1"/>
    <xf numFmtId="164" fontId="17" fillId="0" borderId="0" xfId="0" applyNumberFormat="1" applyFont="1" applyFill="1" applyAlignment="1">
      <alignment horizontal="right"/>
    </xf>
    <xf numFmtId="164" fontId="14" fillId="0" borderId="0" xfId="0" applyNumberFormat="1" applyFont="1"/>
    <xf numFmtId="49" fontId="16" fillId="0" borderId="0" xfId="0" quotePrefix="1" applyNumberFormat="1" applyFont="1" applyFill="1" applyAlignment="1">
      <alignment horizontal="left"/>
    </xf>
    <xf numFmtId="164" fontId="12" fillId="0" borderId="0" xfId="0" applyNumberFormat="1" applyFont="1" applyFill="1" applyAlignment="1">
      <alignment horizontal="right"/>
    </xf>
    <xf numFmtId="164" fontId="18" fillId="0" borderId="0" xfId="0" applyNumberFormat="1" applyFont="1" applyFill="1" applyBorder="1"/>
    <xf numFmtId="0" fontId="16" fillId="0" borderId="0" xfId="0" applyFont="1" applyAlignment="1">
      <alignment horizontal="left"/>
    </xf>
    <xf numFmtId="0" fontId="19" fillId="0" borderId="0" xfId="0" applyFont="1"/>
    <xf numFmtId="0" fontId="16" fillId="0" borderId="0" xfId="0" applyFont="1"/>
    <xf numFmtId="164" fontId="19" fillId="0" borderId="0" xfId="0" applyNumberFormat="1" applyFont="1" applyBorder="1"/>
    <xf numFmtId="49" fontId="19" fillId="0" borderId="0" xfId="0" applyNumberFormat="1" applyFont="1" applyFill="1" applyAlignment="1">
      <alignment horizontal="left"/>
    </xf>
    <xf numFmtId="49" fontId="16" fillId="0" borderId="0" xfId="0" applyNumberFormat="1" applyFont="1" applyFill="1" applyAlignment="1">
      <alignment horizontal="left" indent="1"/>
    </xf>
    <xf numFmtId="164" fontId="19" fillId="2" borderId="0" xfId="0" applyNumberFormat="1" applyFont="1" applyFill="1"/>
    <xf numFmtId="164" fontId="20" fillId="0" borderId="0" xfId="0" applyNumberFormat="1" applyFont="1" applyFill="1"/>
    <xf numFmtId="168" fontId="20" fillId="0" borderId="0" xfId="0" applyNumberFormat="1" applyFont="1" applyFill="1"/>
    <xf numFmtId="0" fontId="16" fillId="0" borderId="0" xfId="0" applyNumberFormat="1" applyFont="1" applyAlignment="1">
      <alignment horizontal="right"/>
    </xf>
    <xf numFmtId="164" fontId="16" fillId="0" borderId="0" xfId="0" applyNumberFormat="1" applyFont="1" applyBorder="1" applyAlignment="1">
      <alignment horizontal="left"/>
    </xf>
    <xf numFmtId="49" fontId="19" fillId="0" borderId="0" xfId="0" applyNumberFormat="1" applyFont="1" applyFill="1" applyBorder="1" applyAlignment="1">
      <alignment horizontal="left"/>
    </xf>
    <xf numFmtId="49" fontId="16" fillId="0" borderId="0" xfId="0" applyNumberFormat="1" applyFont="1" applyFill="1" applyBorder="1" applyAlignment="1">
      <alignment horizontal="left"/>
    </xf>
    <xf numFmtId="164" fontId="16" fillId="0" borderId="0" xfId="0" applyNumberFormat="1" applyFont="1" applyFill="1" applyBorder="1"/>
    <xf numFmtId="169" fontId="18" fillId="0" borderId="0" xfId="0" applyNumberFormat="1" applyFont="1" applyFill="1" applyBorder="1"/>
    <xf numFmtId="165" fontId="18" fillId="0" borderId="0" xfId="0" applyNumberFormat="1" applyFont="1" applyFill="1" applyBorder="1"/>
    <xf numFmtId="164" fontId="21" fillId="0" borderId="0" xfId="0" applyNumberFormat="1" applyFont="1" applyFill="1" applyBorder="1" applyAlignment="1">
      <alignment horizontal="right"/>
    </xf>
    <xf numFmtId="49" fontId="19" fillId="0" borderId="1" xfId="0" applyNumberFormat="1" applyFont="1" applyFill="1" applyBorder="1" applyAlignment="1">
      <alignment horizontal="left"/>
    </xf>
    <xf numFmtId="49" fontId="16" fillId="0" borderId="1" xfId="0" applyNumberFormat="1" applyFont="1" applyFill="1" applyBorder="1" applyAlignment="1">
      <alignment horizontal="left"/>
    </xf>
    <xf numFmtId="164" fontId="21" fillId="0" borderId="1" xfId="0" applyNumberFormat="1" applyFont="1" applyFill="1" applyBorder="1" applyAlignment="1">
      <alignment horizontal="right"/>
    </xf>
    <xf numFmtId="164" fontId="18" fillId="0" borderId="1" xfId="0" applyNumberFormat="1" applyFont="1" applyFill="1" applyBorder="1" applyAlignment="1">
      <alignment horizontal="right"/>
    </xf>
    <xf numFmtId="169" fontId="18" fillId="0" borderId="1" xfId="0" applyNumberFormat="1" applyFont="1" applyFill="1" applyBorder="1" applyAlignment="1">
      <alignment horizontal="right"/>
    </xf>
    <xf numFmtId="165" fontId="18" fillId="0" borderId="1" xfId="0" applyNumberFormat="1" applyFont="1" applyFill="1" applyBorder="1"/>
    <xf numFmtId="164" fontId="18" fillId="0" borderId="1" xfId="0" applyNumberFormat="1" applyFont="1" applyFill="1" applyBorder="1"/>
    <xf numFmtId="49" fontId="3" fillId="0" borderId="0" xfId="0" applyNumberFormat="1" applyFont="1" applyFill="1" applyAlignment="1">
      <alignment horizontal="left" vertical="center"/>
    </xf>
    <xf numFmtId="164" fontId="2" fillId="2" borderId="0" xfId="0" applyNumberFormat="1" applyFont="1" applyFill="1"/>
    <xf numFmtId="164" fontId="9" fillId="0" borderId="0" xfId="0" applyNumberFormat="1" applyFont="1" applyFill="1" applyBorder="1"/>
    <xf numFmtId="165" fontId="22" fillId="0" borderId="0" xfId="2" applyNumberFormat="1" applyFont="1" applyFill="1" applyAlignment="1">
      <alignment horizontal="right"/>
    </xf>
    <xf numFmtId="168" fontId="9" fillId="0" borderId="0" xfId="0" applyNumberFormat="1" applyFont="1" applyFill="1" applyBorder="1"/>
    <xf numFmtId="49" fontId="9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164" fontId="9" fillId="0" borderId="1" xfId="0" applyNumberFormat="1" applyFont="1" applyFill="1" applyBorder="1"/>
    <xf numFmtId="3" fontId="9" fillId="0" borderId="0" xfId="0" applyNumberFormat="1" applyFont="1" applyFill="1" applyBorder="1"/>
    <xf numFmtId="49" fontId="9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0" fontId="8" fillId="0" borderId="2" xfId="0" applyFont="1" applyFill="1" applyBorder="1" applyAlignment="1">
      <alignment horizontal="centerContinuous" vertical="center"/>
    </xf>
    <xf numFmtId="0" fontId="8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64" fontId="9" fillId="0" borderId="0" xfId="0" applyNumberFormat="1" applyFont="1" applyFill="1"/>
    <xf numFmtId="164" fontId="2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164" fontId="23" fillId="0" borderId="0" xfId="0" applyNumberFormat="1" applyFont="1" applyFill="1"/>
    <xf numFmtId="168" fontId="23" fillId="0" borderId="0" xfId="0" applyNumberFormat="1" applyFont="1" applyFill="1" applyBorder="1"/>
    <xf numFmtId="0" fontId="24" fillId="0" borderId="0" xfId="0" applyFont="1"/>
    <xf numFmtId="0" fontId="25" fillId="0" borderId="0" xfId="0" applyFont="1" applyFill="1"/>
    <xf numFmtId="164" fontId="26" fillId="0" borderId="0" xfId="0" applyNumberFormat="1" applyFont="1" applyFill="1"/>
    <xf numFmtId="168" fontId="26" fillId="0" borderId="0" xfId="0" applyNumberFormat="1" applyFont="1" applyFill="1" applyBorder="1"/>
    <xf numFmtId="164" fontId="27" fillId="0" borderId="0" xfId="0" applyNumberFormat="1" applyFont="1" applyFill="1"/>
    <xf numFmtId="168" fontId="27" fillId="0" borderId="0" xfId="0" applyNumberFormat="1" applyFont="1" applyFill="1" applyBorder="1"/>
    <xf numFmtId="164" fontId="25" fillId="0" borderId="0" xfId="0" applyNumberFormat="1" applyFont="1" applyFill="1"/>
    <xf numFmtId="164" fontId="28" fillId="0" borderId="0" xfId="0" applyNumberFormat="1" applyFont="1" applyFill="1"/>
    <xf numFmtId="168" fontId="28" fillId="0" borderId="0" xfId="0" applyNumberFormat="1" applyFont="1" applyFill="1" applyBorder="1"/>
    <xf numFmtId="164" fontId="2" fillId="0" borderId="0" xfId="0" applyNumberFormat="1" applyFont="1" applyAlignment="1">
      <alignment horizontal="left" indent="3"/>
    </xf>
    <xf numFmtId="164" fontId="25" fillId="0" borderId="0" xfId="0" applyNumberFormat="1" applyFont="1" applyFill="1" applyBorder="1"/>
    <xf numFmtId="0" fontId="13" fillId="0" borderId="0" xfId="0" applyFont="1"/>
    <xf numFmtId="164" fontId="27" fillId="0" borderId="0" xfId="0" applyNumberFormat="1" applyFont="1" applyFill="1" applyBorder="1"/>
    <xf numFmtId="169" fontId="25" fillId="0" borderId="0" xfId="0" applyNumberFormat="1" applyFont="1" applyFill="1"/>
    <xf numFmtId="165" fontId="2" fillId="0" borderId="0" xfId="0" applyNumberFormat="1" applyFont="1"/>
    <xf numFmtId="0" fontId="14" fillId="0" borderId="0" xfId="0" applyFont="1" applyFill="1" applyAlignment="1">
      <alignment horizontal="right"/>
    </xf>
    <xf numFmtId="164" fontId="26" fillId="0" borderId="0" xfId="0" applyNumberFormat="1" applyFont="1" applyFill="1" applyAlignment="1">
      <alignment horizontal="right"/>
    </xf>
    <xf numFmtId="164" fontId="14" fillId="2" borderId="0" xfId="0" applyNumberFormat="1" applyFont="1" applyFill="1" applyAlignment="1">
      <alignment horizontal="right"/>
    </xf>
    <xf numFmtId="49" fontId="5" fillId="0" borderId="0" xfId="0" applyNumberFormat="1" applyFont="1" applyFill="1" applyAlignment="1">
      <alignment horizontal="left"/>
    </xf>
    <xf numFmtId="164" fontId="14" fillId="0" borderId="0" xfId="0" applyNumberFormat="1" applyFont="1" applyFill="1"/>
    <xf numFmtId="164" fontId="5" fillId="0" borderId="0" xfId="0" applyNumberFormat="1" applyFont="1" applyFill="1" applyAlignment="1">
      <alignment horizontal="right"/>
    </xf>
    <xf numFmtId="164" fontId="29" fillId="0" borderId="0" xfId="0" applyNumberFormat="1" applyFont="1" applyFill="1"/>
    <xf numFmtId="168" fontId="29" fillId="0" borderId="0" xfId="0" applyNumberFormat="1" applyFont="1" applyFill="1" applyBorder="1"/>
    <xf numFmtId="164" fontId="2" fillId="0" borderId="0" xfId="0" applyNumberFormat="1" applyFont="1" applyAlignment="1">
      <alignment horizontal="left"/>
    </xf>
    <xf numFmtId="164" fontId="14" fillId="0" borderId="0" xfId="0" applyNumberFormat="1" applyFont="1" applyAlignment="1">
      <alignment horizontal="left" indent="1"/>
    </xf>
    <xf numFmtId="164" fontId="14" fillId="0" borderId="0" xfId="0" applyNumberFormat="1" applyFont="1" applyAlignment="1">
      <alignment horizontal="left"/>
    </xf>
    <xf numFmtId="164" fontId="19" fillId="0" borderId="0" xfId="0" applyNumberFormat="1" applyFont="1"/>
    <xf numFmtId="49" fontId="14" fillId="0" borderId="0" xfId="0" applyNumberFormat="1" applyFont="1" applyFill="1" applyAlignment="1">
      <alignment horizontal="left" indent="1"/>
    </xf>
    <xf numFmtId="164" fontId="30" fillId="0" borderId="0" xfId="0" applyNumberFormat="1" applyFont="1"/>
    <xf numFmtId="164" fontId="30" fillId="0" borderId="0" xfId="0" applyNumberFormat="1" applyFont="1" applyAlignment="1">
      <alignment horizontal="left"/>
    </xf>
    <xf numFmtId="164" fontId="31" fillId="0" borderId="0" xfId="0" applyNumberFormat="1" applyFont="1" applyFill="1"/>
    <xf numFmtId="168" fontId="31" fillId="0" borderId="0" xfId="0" applyNumberFormat="1" applyFont="1" applyFill="1"/>
    <xf numFmtId="49" fontId="30" fillId="0" borderId="0" xfId="0" applyNumberFormat="1" applyFont="1" applyFill="1" applyAlignment="1">
      <alignment horizontal="left"/>
    </xf>
    <xf numFmtId="164" fontId="30" fillId="2" borderId="0" xfId="0" applyNumberFormat="1" applyFont="1" applyFill="1"/>
    <xf numFmtId="164" fontId="32" fillId="0" borderId="0" xfId="0" applyNumberFormat="1" applyFont="1" applyFill="1"/>
    <xf numFmtId="168" fontId="32" fillId="0" borderId="0" xfId="0" applyNumberFormat="1" applyFont="1" applyFill="1" applyBorder="1"/>
    <xf numFmtId="164" fontId="30" fillId="0" borderId="0" xfId="0" applyNumberFormat="1" applyFont="1" applyFill="1"/>
    <xf numFmtId="164" fontId="32" fillId="0" borderId="0" xfId="0" applyNumberFormat="1" applyFont="1" applyFill="1" applyBorder="1"/>
    <xf numFmtId="164" fontId="19" fillId="2" borderId="0" xfId="0" applyNumberFormat="1" applyFont="1" applyFill="1" applyBorder="1"/>
    <xf numFmtId="164" fontId="31" fillId="0" borderId="0" xfId="0" applyNumberFormat="1" applyFont="1" applyFill="1" applyBorder="1"/>
    <xf numFmtId="168" fontId="31" fillId="0" borderId="0" xfId="0" applyNumberFormat="1" applyFont="1" applyFill="1" applyBorder="1"/>
    <xf numFmtId="49" fontId="2" fillId="0" borderId="4" xfId="0" applyNumberFormat="1" applyFont="1" applyFill="1" applyBorder="1" applyAlignment="1">
      <alignment horizontal="left"/>
    </xf>
    <xf numFmtId="164" fontId="2" fillId="0" borderId="4" xfId="0" applyNumberFormat="1" applyFont="1" applyFill="1" applyBorder="1"/>
    <xf numFmtId="164" fontId="28" fillId="0" borderId="4" xfId="0" applyNumberFormat="1" applyFont="1" applyFill="1" applyBorder="1"/>
    <xf numFmtId="164" fontId="25" fillId="0" borderId="4" xfId="0" applyNumberFormat="1" applyFont="1" applyFill="1" applyBorder="1"/>
    <xf numFmtId="168" fontId="28" fillId="0" borderId="4" xfId="0" applyNumberFormat="1" applyFont="1" applyFill="1" applyBorder="1"/>
    <xf numFmtId="49" fontId="13" fillId="0" borderId="0" xfId="0" applyNumberFormat="1" applyFont="1" applyFill="1" applyBorder="1" applyAlignment="1">
      <alignment horizontal="left"/>
    </xf>
    <xf numFmtId="164" fontId="13" fillId="2" borderId="0" xfId="0" applyNumberFormat="1" applyFont="1" applyFill="1" applyBorder="1"/>
    <xf numFmtId="49" fontId="13" fillId="0" borderId="1" xfId="0" applyNumberFormat="1" applyFont="1" applyFill="1" applyBorder="1" applyAlignment="1">
      <alignment horizontal="left"/>
    </xf>
    <xf numFmtId="164" fontId="13" fillId="2" borderId="1" xfId="0" applyNumberFormat="1" applyFont="1" applyFill="1" applyBorder="1"/>
    <xf numFmtId="164" fontId="27" fillId="0" borderId="1" xfId="0" applyNumberFormat="1" applyFont="1" applyFill="1" applyBorder="1"/>
    <xf numFmtId="168" fontId="27" fillId="0" borderId="1" xfId="0" applyNumberFormat="1" applyFont="1" applyFill="1" applyBorder="1"/>
    <xf numFmtId="164" fontId="16" fillId="2" borderId="0" xfId="0" applyNumberFormat="1" applyFont="1" applyFill="1" applyBorder="1"/>
    <xf numFmtId="164" fontId="28" fillId="0" borderId="0" xfId="0" applyNumberFormat="1" applyFont="1" applyFill="1" applyBorder="1"/>
    <xf numFmtId="0" fontId="2" fillId="0" borderId="0" xfId="0" applyFont="1" applyBorder="1"/>
    <xf numFmtId="164" fontId="2" fillId="0" borderId="0" xfId="0" applyNumberFormat="1" applyFont="1" applyBorder="1" applyAlignment="1">
      <alignment horizontal="left" indent="3"/>
    </xf>
    <xf numFmtId="164" fontId="2" fillId="0" borderId="0" xfId="0" applyNumberFormat="1" applyFont="1" applyBorder="1" applyAlignment="1">
      <alignment horizontal="left" indent="6"/>
    </xf>
    <xf numFmtId="164" fontId="2" fillId="0" borderId="0" xfId="0" applyNumberFormat="1" applyFont="1" applyBorder="1" applyAlignment="1">
      <alignment horizontal="left" indent="2"/>
    </xf>
    <xf numFmtId="49" fontId="2" fillId="0" borderId="0" xfId="0" applyNumberFormat="1" applyFont="1" applyFill="1" applyBorder="1" applyAlignment="1">
      <alignment horizontal="left" indent="1"/>
    </xf>
    <xf numFmtId="49" fontId="2" fillId="0" borderId="0" xfId="0" applyNumberFormat="1" applyFont="1" applyFill="1" applyBorder="1" applyAlignment="1">
      <alignment horizontal="left" indent="2"/>
    </xf>
    <xf numFmtId="164" fontId="2" fillId="0" borderId="0" xfId="0" applyNumberFormat="1" applyFont="1" applyBorder="1" applyAlignment="1">
      <alignment horizontal="left"/>
    </xf>
    <xf numFmtId="49" fontId="2" fillId="0" borderId="0" xfId="0" applyNumberFormat="1" applyFont="1" applyFill="1" applyBorder="1" applyAlignment="1">
      <alignment horizontal="left" indent="3"/>
    </xf>
    <xf numFmtId="49" fontId="2" fillId="0" borderId="0" xfId="0" applyNumberFormat="1" applyFont="1" applyFill="1" applyBorder="1" applyAlignment="1">
      <alignment horizontal="left" indent="6"/>
    </xf>
    <xf numFmtId="164" fontId="28" fillId="3" borderId="0" xfId="0" applyNumberFormat="1" applyFont="1" applyFill="1" applyBorder="1"/>
    <xf numFmtId="164" fontId="2" fillId="0" borderId="0" xfId="0" applyNumberFormat="1" applyFont="1" applyBorder="1" applyAlignment="1">
      <alignment horizontal="left" indent="1"/>
    </xf>
    <xf numFmtId="164" fontId="2" fillId="0" borderId="0" xfId="0" applyNumberFormat="1" applyFont="1" applyBorder="1" applyAlignment="1">
      <alignment horizontal="left" indent="4"/>
    </xf>
    <xf numFmtId="49" fontId="2" fillId="0" borderId="1" xfId="0" applyNumberFormat="1" applyFont="1" applyFill="1" applyBorder="1" applyAlignment="1">
      <alignment horizontal="left" indent="1"/>
    </xf>
    <xf numFmtId="164" fontId="16" fillId="0" borderId="1" xfId="0" applyNumberFormat="1" applyFont="1" applyFill="1" applyBorder="1"/>
    <xf numFmtId="164" fontId="28" fillId="0" borderId="1" xfId="0" applyNumberFormat="1" applyFont="1" applyFill="1" applyBorder="1"/>
    <xf numFmtId="168" fontId="28" fillId="0" borderId="1" xfId="0" applyNumberFormat="1" applyFont="1" applyFill="1" applyBorder="1"/>
    <xf numFmtId="49" fontId="33" fillId="0" borderId="0" xfId="0" applyNumberFormat="1" applyFont="1" applyFill="1" applyAlignment="1">
      <alignment horizontal="left"/>
    </xf>
    <xf numFmtId="0" fontId="33" fillId="0" borderId="0" xfId="0" applyFont="1"/>
    <xf numFmtId="0" fontId="33" fillId="0" borderId="0" xfId="0" applyFont="1" applyFill="1"/>
    <xf numFmtId="0" fontId="34" fillId="0" borderId="0" xfId="0" applyFont="1" applyFill="1" applyBorder="1"/>
    <xf numFmtId="164" fontId="33" fillId="0" borderId="0" xfId="0" applyNumberFormat="1" applyFont="1"/>
    <xf numFmtId="4" fontId="33" fillId="0" borderId="0" xfId="0" applyNumberFormat="1" applyFont="1"/>
    <xf numFmtId="4" fontId="33" fillId="0" borderId="0" xfId="0" applyNumberFormat="1" applyFont="1" applyFill="1"/>
    <xf numFmtId="164" fontId="33" fillId="0" borderId="0" xfId="0" applyNumberFormat="1" applyFont="1" applyFill="1"/>
    <xf numFmtId="164" fontId="34" fillId="0" borderId="0" xfId="0" applyNumberFormat="1" applyFont="1" applyFill="1" applyBorder="1"/>
    <xf numFmtId="49" fontId="33" fillId="0" borderId="0" xfId="0" applyNumberFormat="1" applyFont="1" applyAlignment="1">
      <alignment horizontal="left"/>
    </xf>
    <xf numFmtId="164" fontId="33" fillId="3" borderId="0" xfId="0" applyNumberFormat="1" applyFont="1" applyFill="1"/>
    <xf numFmtId="164" fontId="33" fillId="4" borderId="0" xfId="0" applyNumberFormat="1" applyFont="1" applyFill="1"/>
    <xf numFmtId="164" fontId="4" fillId="5" borderId="0" xfId="0" applyNumberFormat="1" applyFont="1" applyFill="1"/>
    <xf numFmtId="49" fontId="34" fillId="0" borderId="0" xfId="1" applyNumberFormat="1" applyFont="1" applyAlignment="1">
      <alignment horizontal="left"/>
    </xf>
    <xf numFmtId="164" fontId="21" fillId="0" borderId="0" xfId="0" applyNumberFormat="1" applyFont="1" applyFill="1" applyBorder="1"/>
    <xf numFmtId="0" fontId="3" fillId="0" borderId="0" xfId="0" applyFont="1" applyAlignment="1"/>
    <xf numFmtId="0" fontId="3" fillId="0" borderId="0" xfId="0" applyNumberFormat="1" applyFont="1" applyAlignme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0" xfId="0" applyFont="1"/>
    <xf numFmtId="164" fontId="3" fillId="0" borderId="3" xfId="0" applyNumberFormat="1" applyFont="1" applyBorder="1"/>
    <xf numFmtId="168" fontId="21" fillId="0" borderId="3" xfId="0" applyNumberFormat="1" applyFont="1" applyBorder="1"/>
    <xf numFmtId="168" fontId="21" fillId="0" borderId="0" xfId="0" applyNumberFormat="1" applyFont="1" applyBorder="1"/>
    <xf numFmtId="164" fontId="3" fillId="0" borderId="2" xfId="0" applyNumberFormat="1" applyFont="1" applyBorder="1"/>
    <xf numFmtId="168" fontId="21" fillId="0" borderId="2" xfId="0" applyNumberFormat="1" applyFont="1" applyBorder="1"/>
    <xf numFmtId="164" fontId="3" fillId="0" borderId="0" xfId="0" applyNumberFormat="1" applyFont="1"/>
    <xf numFmtId="167" fontId="3" fillId="0" borderId="0" xfId="0" applyNumberFormat="1" applyFont="1"/>
    <xf numFmtId="0" fontId="2" fillId="0" borderId="2" xfId="0" applyFont="1" applyBorder="1" applyAlignment="1">
      <alignment horizontal="left"/>
    </xf>
    <xf numFmtId="43" fontId="3" fillId="0" borderId="2" xfId="1" applyNumberFormat="1" applyFont="1" applyFill="1" applyBorder="1" applyAlignment="1" applyProtection="1">
      <alignment horizontal="left" vertical="top" wrapText="1"/>
    </xf>
    <xf numFmtId="168" fontId="16" fillId="0" borderId="0" xfId="0" applyNumberFormat="1" applyFont="1" applyBorder="1"/>
    <xf numFmtId="0" fontId="2" fillId="0" borderId="0" xfId="0" quotePrefix="1" applyFont="1" applyBorder="1" applyAlignment="1">
      <alignment horizontal="center"/>
    </xf>
    <xf numFmtId="43" fontId="2" fillId="0" borderId="0" xfId="1" applyNumberFormat="1" applyFont="1" applyFill="1" applyBorder="1" applyAlignment="1" applyProtection="1">
      <alignment horizontal="left" vertical="top" wrapText="1"/>
    </xf>
    <xf numFmtId="164" fontId="2" fillId="0" borderId="0" xfId="0" applyNumberFormat="1" applyFont="1" applyBorder="1"/>
    <xf numFmtId="4" fontId="2" fillId="0" borderId="0" xfId="0" applyNumberFormat="1" applyFont="1"/>
    <xf numFmtId="49" fontId="2" fillId="3" borderId="0" xfId="0" applyNumberFormat="1" applyFont="1" applyFill="1"/>
    <xf numFmtId="43" fontId="2" fillId="0" borderId="2" xfId="1" applyNumberFormat="1" applyFont="1" applyFill="1" applyBorder="1" applyAlignment="1" applyProtection="1">
      <alignment horizontal="centerContinuous" vertical="top"/>
    </xf>
    <xf numFmtId="4" fontId="3" fillId="0" borderId="2" xfId="0" applyNumberFormat="1" applyFont="1" applyBorder="1"/>
    <xf numFmtId="0" fontId="2" fillId="0" borderId="0" xfId="0" applyFont="1" applyBorder="1" applyAlignment="1">
      <alignment horizontal="left"/>
    </xf>
    <xf numFmtId="43" fontId="2" fillId="0" borderId="0" xfId="1" applyNumberFormat="1" applyFont="1" applyFill="1" applyBorder="1" applyAlignment="1" applyProtection="1">
      <alignment horizontal="centerContinuous" vertical="top"/>
    </xf>
    <xf numFmtId="164" fontId="3" fillId="0" borderId="0" xfId="0" applyNumberFormat="1" applyFont="1" applyBorder="1"/>
    <xf numFmtId="4" fontId="3" fillId="0" borderId="0" xfId="0" applyNumberFormat="1" applyFont="1" applyBorder="1"/>
    <xf numFmtId="49" fontId="2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49" fontId="2" fillId="4" borderId="0" xfId="0" applyNumberFormat="1" applyFont="1" applyFill="1"/>
    <xf numFmtId="0" fontId="3" fillId="0" borderId="3" xfId="0" applyFont="1" applyBorder="1" applyAlignment="1">
      <alignment horizontal="center"/>
    </xf>
    <xf numFmtId="4" fontId="3" fillId="0" borderId="3" xfId="0" applyNumberFormat="1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/>
    <xf numFmtId="0" fontId="2" fillId="0" borderId="0" xfId="0" quotePrefix="1" applyFont="1" applyAlignment="1">
      <alignment horizontal="right"/>
    </xf>
    <xf numFmtId="164" fontId="34" fillId="0" borderId="0" xfId="0" applyNumberFormat="1" applyFont="1"/>
    <xf numFmtId="0" fontId="0" fillId="3" borderId="0" xfId="0" applyFill="1"/>
    <xf numFmtId="14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indent="5"/>
    </xf>
    <xf numFmtId="168" fontId="9" fillId="0" borderId="0" xfId="0" applyNumberFormat="1" applyFont="1"/>
    <xf numFmtId="164" fontId="9" fillId="0" borderId="0" xfId="0" applyNumberFormat="1" applyFont="1" applyBorder="1"/>
    <xf numFmtId="0" fontId="9" fillId="0" borderId="0" xfId="0" applyFont="1"/>
    <xf numFmtId="0" fontId="19" fillId="0" borderId="0" xfId="0" applyFont="1" applyAlignment="1">
      <alignment horizontal="left" indent="1"/>
    </xf>
    <xf numFmtId="168" fontId="19" fillId="0" borderId="0" xfId="0" applyNumberFormat="1" applyFont="1"/>
    <xf numFmtId="164" fontId="19" fillId="0" borderId="0" xfId="0" applyNumberFormat="1" applyFont="1" applyFill="1"/>
    <xf numFmtId="168" fontId="19" fillId="0" borderId="0" xfId="0" applyNumberFormat="1" applyFont="1" applyFill="1"/>
    <xf numFmtId="0" fontId="19" fillId="0" borderId="0" xfId="0" applyFont="1" applyFill="1"/>
    <xf numFmtId="0" fontId="2" fillId="0" borderId="0" xfId="0" applyFont="1" applyAlignment="1">
      <alignment horizontal="left" indent="2"/>
    </xf>
    <xf numFmtId="168" fontId="16" fillId="0" borderId="0" xfId="0" applyNumberFormat="1" applyFont="1"/>
    <xf numFmtId="164" fontId="16" fillId="0" borderId="0" xfId="0" applyNumberFormat="1" applyFont="1" applyBorder="1"/>
    <xf numFmtId="168" fontId="16" fillId="0" borderId="0" xfId="0" applyNumberFormat="1" applyFont="1" applyFill="1"/>
    <xf numFmtId="168" fontId="16" fillId="6" borderId="0" xfId="0" applyNumberFormat="1" applyFont="1" applyFill="1"/>
    <xf numFmtId="164" fontId="2" fillId="6" borderId="0" xfId="0" applyNumberFormat="1" applyFont="1" applyFill="1" applyBorder="1"/>
    <xf numFmtId="0" fontId="2" fillId="0" borderId="1" xfId="0" applyFont="1" applyBorder="1" applyAlignment="1">
      <alignment horizontal="left" indent="2"/>
    </xf>
    <xf numFmtId="164" fontId="19" fillId="0" borderId="1" xfId="0" applyNumberFormat="1" applyFont="1" applyBorder="1"/>
    <xf numFmtId="168" fontId="19" fillId="0" borderId="1" xfId="0" applyNumberFormat="1" applyFont="1" applyBorder="1"/>
    <xf numFmtId="164" fontId="19" fillId="0" borderId="1" xfId="0" applyNumberFormat="1" applyFont="1" applyFill="1" applyBorder="1"/>
    <xf numFmtId="168" fontId="19" fillId="0" borderId="1" xfId="0" applyNumberFormat="1" applyFont="1" applyFill="1" applyBorder="1"/>
    <xf numFmtId="168" fontId="19" fillId="0" borderId="0" xfId="0" applyNumberFormat="1" applyFont="1" applyFill="1" applyBorder="1"/>
    <xf numFmtId="168" fontId="19" fillId="0" borderId="0" xfId="0" applyNumberFormat="1" applyFont="1" applyBorder="1"/>
    <xf numFmtId="0" fontId="9" fillId="7" borderId="0" xfId="0" applyFont="1" applyFill="1"/>
    <xf numFmtId="164" fontId="9" fillId="7" borderId="0" xfId="0" applyNumberFormat="1" applyFont="1" applyFill="1"/>
    <xf numFmtId="164" fontId="9" fillId="7" borderId="0" xfId="0" applyNumberFormat="1" applyFont="1" applyFill="1" applyBorder="1"/>
    <xf numFmtId="164" fontId="2" fillId="6" borderId="0" xfId="0" applyNumberFormat="1" applyFont="1" applyFill="1"/>
    <xf numFmtId="168" fontId="2" fillId="0" borderId="0" xfId="0" applyNumberFormat="1" applyFont="1"/>
    <xf numFmtId="167" fontId="2" fillId="0" borderId="0" xfId="0" applyNumberFormat="1" applyFont="1"/>
    <xf numFmtId="170" fontId="2" fillId="0" borderId="0" xfId="0" applyNumberFormat="1" applyFont="1"/>
    <xf numFmtId="49" fontId="2" fillId="0" borderId="0" xfId="0" applyNumberFormat="1" applyFont="1"/>
    <xf numFmtId="43" fontId="2" fillId="0" borderId="0" xfId="1" applyFont="1"/>
    <xf numFmtId="0" fontId="35" fillId="0" borderId="0" xfId="0" applyFont="1"/>
    <xf numFmtId="0" fontId="36" fillId="0" borderId="0" xfId="0" applyFont="1" applyAlignment="1">
      <alignment horizontal="right"/>
    </xf>
    <xf numFmtId="0" fontId="36" fillId="0" borderId="0" xfId="0" applyFont="1"/>
    <xf numFmtId="0" fontId="22" fillId="0" borderId="0" xfId="0" applyFont="1"/>
    <xf numFmtId="0" fontId="2" fillId="0" borderId="3" xfId="0" applyFont="1" applyBorder="1"/>
    <xf numFmtId="0" fontId="2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 wrapText="1"/>
    </xf>
    <xf numFmtId="14" fontId="22" fillId="0" borderId="0" xfId="0" applyNumberFormat="1" applyFont="1" applyBorder="1" applyAlignment="1">
      <alignment horizontal="center"/>
    </xf>
    <xf numFmtId="0" fontId="37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right"/>
    </xf>
    <xf numFmtId="165" fontId="2" fillId="0" borderId="0" xfId="0" applyNumberFormat="1" applyFont="1" applyBorder="1"/>
    <xf numFmtId="49" fontId="2" fillId="6" borderId="0" xfId="0" applyNumberFormat="1" applyFont="1" applyFill="1" applyAlignment="1">
      <alignment horizontal="right"/>
    </xf>
    <xf numFmtId="0" fontId="2" fillId="6" borderId="0" xfId="0" applyFont="1" applyFill="1"/>
    <xf numFmtId="165" fontId="2" fillId="6" borderId="0" xfId="0" applyNumberFormat="1" applyFont="1" applyFill="1" applyBorder="1"/>
    <xf numFmtId="49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/>
    <xf numFmtId="49" fontId="2" fillId="0" borderId="5" xfId="0" applyNumberFormat="1" applyFont="1" applyBorder="1"/>
    <xf numFmtId="0" fontId="3" fillId="0" borderId="5" xfId="0" applyFont="1" applyBorder="1" applyAlignment="1">
      <alignment horizontal="center"/>
    </xf>
    <xf numFmtId="164" fontId="13" fillId="0" borderId="5" xfId="0" applyNumberFormat="1" applyFont="1" applyBorder="1"/>
    <xf numFmtId="165" fontId="13" fillId="0" borderId="5" xfId="0" applyNumberFormat="1" applyFont="1" applyBorder="1"/>
    <xf numFmtId="0" fontId="39" fillId="0" borderId="5" xfId="0" applyFont="1" applyBorder="1"/>
    <xf numFmtId="0" fontId="2" fillId="0" borderId="5" xfId="0" applyFont="1" applyBorder="1"/>
    <xf numFmtId="164" fontId="13" fillId="0" borderId="0" xfId="0" applyNumberFormat="1" applyFont="1" applyBorder="1"/>
    <xf numFmtId="0" fontId="40" fillId="0" borderId="0" xfId="0" applyFont="1"/>
    <xf numFmtId="0" fontId="41" fillId="0" borderId="0" xfId="0" applyFont="1"/>
    <xf numFmtId="164" fontId="4" fillId="0" borderId="0" xfId="0" applyNumberFormat="1" applyFont="1"/>
    <xf numFmtId="166" fontId="2" fillId="0" borderId="0" xfId="0" applyNumberFormat="1" applyFont="1"/>
    <xf numFmtId="0" fontId="0" fillId="0" borderId="0" xfId="0" applyFont="1"/>
    <xf numFmtId="49" fontId="3" fillId="0" borderId="0" xfId="0" applyNumberFormat="1" applyFont="1" applyFill="1" applyAlignment="1">
      <alignment horizontal="left" wrapText="1"/>
    </xf>
    <xf numFmtId="164" fontId="3" fillId="0" borderId="0" xfId="0" applyNumberFormat="1" applyFont="1" applyFill="1" applyAlignment="1">
      <alignment wrapText="1"/>
    </xf>
    <xf numFmtId="164" fontId="2" fillId="0" borderId="0" xfId="0" applyNumberFormat="1" applyFont="1" applyAlignment="1">
      <alignment horizontal="right"/>
    </xf>
    <xf numFmtId="0" fontId="4" fillId="0" borderId="0" xfId="0" applyFont="1" applyFill="1"/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37" fillId="0" borderId="5" xfId="0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33" xfId="3"/>
    <cellStyle name="Normal 67" xfId="2"/>
    <cellStyle name="Norma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RANT~1\AppData\Local\Temp\monthly%20report-2014-07-08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-Date"/>
      <sheetName val="Eco-Report (Eng)"/>
      <sheetName val="Eco-Report-diff "/>
      <sheetName val="Actual-Eco"/>
      <sheetName val="Plan-Eco"/>
      <sheetName val="Plan-Eco (Month)"/>
      <sheetName val="Actual-Eco (Month)"/>
      <sheetName val="CPPY"/>
      <sheetName val="portpolio"/>
      <sheetName val="Exp-Func."/>
      <sheetName val="Local-Report"/>
      <sheetName val="Local-Plan"/>
      <sheetName val="Local-Actual"/>
    </sheetNames>
    <sheetDataSet>
      <sheetData sheetId="0">
        <row r="2">
          <cell r="B2">
            <v>6</v>
          </cell>
        </row>
        <row r="20">
          <cell r="A20">
            <v>1</v>
          </cell>
          <cell r="B20">
            <v>41678</v>
          </cell>
          <cell r="C20" t="str">
            <v>( 2014 ОНЫ 1 ДYГЭЭР САР )</v>
          </cell>
          <cell r="D20" t="str">
            <v>МОНГОЛ УЛСЫН НЭГДСЭН ТӨСВИЙН 2014 ОНЫ 1 ДYГЭЭР САРЫН ГYЙЦЭТГЭЛ</v>
          </cell>
        </row>
        <row r="21">
          <cell r="A21">
            <v>2</v>
          </cell>
          <cell r="B21">
            <v>41706</v>
          </cell>
          <cell r="C21" t="str">
            <v>( 2014 ОНЫ 2 ДУГААР САР )</v>
          </cell>
          <cell r="D21" t="str">
            <v>МОНГОЛ УЛСЫН НЭГДСЭН ТӨСВИЙН 2014 ОНЫ 2 ДУГААР САРЫН ГYЙЦЭТГЭЛ</v>
          </cell>
        </row>
        <row r="22">
          <cell r="A22">
            <v>3</v>
          </cell>
          <cell r="B22">
            <v>41737</v>
          </cell>
          <cell r="C22" t="str">
            <v>( 2014 ОНЫ 1 ДYГЭЭР УЛИРАЛ )</v>
          </cell>
          <cell r="D22" t="str">
            <v>МОНГОЛ УЛСЫН НЭГДСЭН ТӨСВИЙН 2014 ОНЫ 1 ДYГЭЭР УЛИРЛЫН ГYЙЦЭТГЭЛ</v>
          </cell>
        </row>
        <row r="23">
          <cell r="A23">
            <v>4</v>
          </cell>
          <cell r="B23">
            <v>41767</v>
          </cell>
          <cell r="C23" t="str">
            <v>( 2014 ОНЫ 4 ДYГЭЭР САР )</v>
          </cell>
          <cell r="D23" t="str">
            <v>МОНГОЛ УЛСЫН НЭГДСЭН ТӨСВИЙН 2014 ОНЫ ЭХНИЙ 4 САРЫН ГYЙЦЭТГЭЛ</v>
          </cell>
        </row>
        <row r="24">
          <cell r="A24">
            <v>5</v>
          </cell>
          <cell r="B24">
            <v>41798</v>
          </cell>
          <cell r="C24" t="str">
            <v>( 2014 ОНЫ 5 ДУГААР САР )</v>
          </cell>
          <cell r="D24" t="str">
            <v>МОНГОЛ УЛСЫН НЭГДСЭН ТӨСВИЙН 2014 ОНЫ ЭХНИЙ 5 САРЫН ГYЙЦЭТГЭЛ</v>
          </cell>
        </row>
        <row r="25">
          <cell r="A25">
            <v>6</v>
          </cell>
          <cell r="B25">
            <v>41828</v>
          </cell>
          <cell r="C25" t="str">
            <v>( 2014 ОНЫ ЭХНИЙ ХАГАС ЖИЛ )</v>
          </cell>
          <cell r="D25" t="str">
            <v>МОНГОЛ УЛСЫН НЭГДСЭН ТӨСВИЙН 2014 ОНЫ ЭХНИЙ ХАГАС ЖИЛИЙН ГYЙЦЭТГЭЛ</v>
          </cell>
        </row>
        <row r="26">
          <cell r="A26">
            <v>7</v>
          </cell>
          <cell r="B26">
            <v>41859</v>
          </cell>
          <cell r="C26" t="str">
            <v>( 2014 ОНЫ 7 ДУГААР САР )</v>
          </cell>
          <cell r="D26" t="str">
            <v>МОНГОЛ УЛСЫН НЭГДСЭН ТӨСВИЙН 2014 ОНЫ ЭХНИЙ 7 САРЫН ГYЙЦЭТГЭЛ</v>
          </cell>
        </row>
        <row r="27">
          <cell r="A27">
            <v>8</v>
          </cell>
          <cell r="B27">
            <v>41890</v>
          </cell>
          <cell r="C27" t="str">
            <v>( 2014 ОНЫ 8 ДУГААР САР )</v>
          </cell>
          <cell r="D27" t="str">
            <v>МОНГОЛ УЛСЫН НЭГДСЭН ТӨСВИЙН 2014 ОНЫ ЭХНИЙ 8 САРЫН ГYЙЦЭТГЭЛ</v>
          </cell>
        </row>
        <row r="28">
          <cell r="A28">
            <v>9</v>
          </cell>
          <cell r="B28">
            <v>41920</v>
          </cell>
          <cell r="C28" t="str">
            <v>( 2014 ОНЫ 3 ДУГААР УЛИРАЛ )</v>
          </cell>
          <cell r="D28" t="str">
            <v>МОНГОЛ УЛСЫН НЭГДСЭН ТӨСВИЙН 2014 ОНЫ 3 ДУГААР УЛИРЛЫН ГYЙЦЭТГЭЛ</v>
          </cell>
        </row>
        <row r="29">
          <cell r="A29">
            <v>10</v>
          </cell>
          <cell r="B29">
            <v>41951</v>
          </cell>
          <cell r="C29" t="str">
            <v>( 2014 ОНЫ 10 ДУГААР САР )</v>
          </cell>
          <cell r="D29" t="str">
            <v>МОНГОЛ УЛСЫН НЭГДСЭН ТӨСВИЙН 2014 ОНЫ ЭХНИЙ 10 САРЫН ГYЙЦЭТГЭЛ</v>
          </cell>
        </row>
        <row r="30">
          <cell r="A30">
            <v>11</v>
          </cell>
          <cell r="B30">
            <v>41981</v>
          </cell>
          <cell r="C30" t="str">
            <v>( 2014 ОНЫ 11 ДYГЭЭР САР )</v>
          </cell>
          <cell r="D30" t="str">
            <v>МОНГОЛ УЛСЫН НЭГДСЭН ТӨСВИЙН 2014 ОНЫ ЭХНИЙ 11 САРЫН ГYЙЦЭТГЭЛ</v>
          </cell>
        </row>
        <row r="31">
          <cell r="A31">
            <v>12</v>
          </cell>
          <cell r="B31">
            <v>42012</v>
          </cell>
          <cell r="C31" t="str">
            <v>( 2014 ОНЫ УРЬДЧИЛСАН ГYЙЦЭТГЭЛ )</v>
          </cell>
          <cell r="D31" t="str">
            <v>МОНГОЛ УЛСЫН НЭГДСЭН ТӨСВИЙН 2014 ОНЫ ТӨСВИЙН УРЬДЧИЛСАН ГҮЙЦЭТГЭЛ</v>
          </cell>
        </row>
      </sheetData>
      <sheetData sheetId="1"/>
      <sheetData sheetId="2"/>
      <sheetData sheetId="3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</row>
        <row r="18">
          <cell r="H18">
            <v>0</v>
          </cell>
          <cell r="I18">
            <v>12682494.3246</v>
          </cell>
          <cell r="J18">
            <v>1847726.9568</v>
          </cell>
          <cell r="K18">
            <v>2955742.9783000001</v>
          </cell>
          <cell r="L18">
            <v>5639180.398</v>
          </cell>
          <cell r="M18">
            <v>4615836.1824200004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</row>
        <row r="19">
          <cell r="H19">
            <v>0</v>
          </cell>
          <cell r="I19">
            <v>0</v>
          </cell>
          <cell r="J19">
            <v>10834767.367799999</v>
          </cell>
          <cell r="K19">
            <v>10834767.367799999</v>
          </cell>
          <cell r="L19">
            <v>10834767.367799999</v>
          </cell>
          <cell r="M19">
            <v>15779509.76526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</row>
        <row r="24">
          <cell r="H24">
            <v>20154548.685349997</v>
          </cell>
          <cell r="I24">
            <v>91617901.698589996</v>
          </cell>
          <cell r="J24">
            <v>126352886.64679</v>
          </cell>
          <cell r="K24">
            <v>191469044.08454999</v>
          </cell>
          <cell r="L24">
            <v>240917617.72261</v>
          </cell>
          <cell r="M24">
            <v>267345473.79618001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V26">
            <v>28217164.479959998</v>
          </cell>
          <cell r="W26">
            <v>62265180.927730009</v>
          </cell>
          <cell r="X26">
            <v>99288066.258789971</v>
          </cell>
          <cell r="Y26">
            <v>134431429.14618999</v>
          </cell>
          <cell r="Z26">
            <v>163980062.25996</v>
          </cell>
          <cell r="AA26">
            <v>204541358.33267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692723261.40530002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V27">
            <v>1532386.2603199997</v>
          </cell>
          <cell r="W27">
            <v>4110280.6348999999</v>
          </cell>
          <cell r="X27">
            <v>6035121.0329900002</v>
          </cell>
          <cell r="Y27">
            <v>7257240.5026700003</v>
          </cell>
          <cell r="Z27">
            <v>7040128.0528999995</v>
          </cell>
          <cell r="AA27">
            <v>12538786.373229999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38513942.857009992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V28">
            <v>0</v>
          </cell>
          <cell r="W28">
            <v>0</v>
          </cell>
          <cell r="X28">
            <v>15123.927</v>
          </cell>
          <cell r="Y28">
            <v>16225.68</v>
          </cell>
          <cell r="Z28">
            <v>17484.35902</v>
          </cell>
          <cell r="AA28">
            <v>21117.035019999999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69951.001040000003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</row>
        <row r="29"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V29">
            <v>1292383.7937100001</v>
          </cell>
          <cell r="W29">
            <v>2394620.5534299999</v>
          </cell>
          <cell r="X29">
            <v>3898889.2094200002</v>
          </cell>
          <cell r="Y29">
            <v>5576929.8636999996</v>
          </cell>
          <cell r="Z29">
            <v>6650092.2673000004</v>
          </cell>
          <cell r="AA29">
            <v>7651485.3993199999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27464401.086879998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</row>
        <row r="30"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V30">
            <v>0</v>
          </cell>
          <cell r="W30">
            <v>2008.973</v>
          </cell>
          <cell r="X30">
            <v>6181.5776999999998</v>
          </cell>
          <cell r="Y30">
            <v>6406.9557000000004</v>
          </cell>
          <cell r="Z30">
            <v>6129.3122000000003</v>
          </cell>
          <cell r="AA30">
            <v>7882.0140000000001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28608.832599999998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V31">
            <v>921.88400000000001</v>
          </cell>
          <cell r="W31">
            <v>2848.3833</v>
          </cell>
          <cell r="X31">
            <v>2391.5453600000005</v>
          </cell>
          <cell r="Y31">
            <v>9778.9057799999991</v>
          </cell>
          <cell r="Z31">
            <v>26372.756410000002</v>
          </cell>
          <cell r="AA31">
            <v>38010.444219999998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80323.919070000004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V32">
            <v>425307.27688000002</v>
          </cell>
          <cell r="W32">
            <v>635282.17881000007</v>
          </cell>
          <cell r="X32">
            <v>1111965.1169700001</v>
          </cell>
          <cell r="Y32">
            <v>1621425.4283099999</v>
          </cell>
          <cell r="Z32">
            <v>2152641.5806999998</v>
          </cell>
          <cell r="AA32">
            <v>2685329.1447299998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8631950.7263999991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V33">
            <v>1447103.6348200003</v>
          </cell>
          <cell r="W33">
            <v>2774441.1015699999</v>
          </cell>
          <cell r="X33">
            <v>5031672.6167100007</v>
          </cell>
          <cell r="Y33">
            <v>7214905.7304999996</v>
          </cell>
          <cell r="Z33">
            <v>14808463.814780001</v>
          </cell>
          <cell r="AA33">
            <v>14529812.638430001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45806399.536810003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</row>
        <row r="34"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V34">
            <v>-662.3</v>
          </cell>
          <cell r="W34">
            <v>-149834.70000000001</v>
          </cell>
          <cell r="X34">
            <v>-3606352.2</v>
          </cell>
          <cell r="Y34">
            <v>-12836414.052999999</v>
          </cell>
          <cell r="Z34">
            <v>-21969771.785999998</v>
          </cell>
          <cell r="AA34">
            <v>-23768791.285999998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-62331826.324999996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X35">
            <v>70879591.37999998</v>
          </cell>
          <cell r="AY35">
            <v>138110349.27999997</v>
          </cell>
          <cell r="AZ35">
            <v>242520681.64000005</v>
          </cell>
          <cell r="BA35">
            <v>331027808.99000001</v>
          </cell>
          <cell r="BB35">
            <v>420664964.15999979</v>
          </cell>
          <cell r="BC35">
            <v>533409194.74000001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1736612590.1899998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V37">
            <v>1485849.6742</v>
          </cell>
          <cell r="W37">
            <v>3662992.3337099995</v>
          </cell>
          <cell r="X37">
            <v>10978222.53919</v>
          </cell>
          <cell r="Y37">
            <v>13545317.16829</v>
          </cell>
          <cell r="Z37">
            <v>15584285.73027</v>
          </cell>
          <cell r="AA37">
            <v>22128901.273169998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67385568.718830004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</row>
        <row r="41">
          <cell r="H41">
            <v>49060695.403580002</v>
          </cell>
          <cell r="I41">
            <v>86589067.749339998</v>
          </cell>
          <cell r="J41">
            <v>134587998.98659</v>
          </cell>
          <cell r="K41">
            <v>185928249.73998001</v>
          </cell>
          <cell r="L41">
            <v>234260156.55342999</v>
          </cell>
          <cell r="M41">
            <v>271273257.32347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</row>
        <row r="42">
          <cell r="H42">
            <v>59199836.739289999</v>
          </cell>
          <cell r="I42">
            <v>113191900.62143999</v>
          </cell>
          <cell r="J42">
            <v>177249194.91336</v>
          </cell>
          <cell r="K42">
            <v>266843845.07765001</v>
          </cell>
          <cell r="L42">
            <v>346888669.04543</v>
          </cell>
          <cell r="M42">
            <v>431959350.00239998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</row>
        <row r="43">
          <cell r="H43">
            <v>-8064685.2403699998</v>
          </cell>
          <cell r="I43">
            <v>-20064685.240370002</v>
          </cell>
          <cell r="J43">
            <v>-30047932.99433</v>
          </cell>
          <cell r="K43">
            <v>-36438052.973420002</v>
          </cell>
          <cell r="L43">
            <v>-62021605.611670002</v>
          </cell>
          <cell r="M43">
            <v>-66664484.807130001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</row>
        <row r="45">
          <cell r="H45">
            <v>14253425.20585</v>
          </cell>
          <cell r="I45">
            <v>26456471.14607</v>
          </cell>
          <cell r="J45">
            <v>40625511.822109997</v>
          </cell>
          <cell r="K45">
            <v>50414787.641029999</v>
          </cell>
          <cell r="L45">
            <v>61573897.066430002</v>
          </cell>
          <cell r="M45">
            <v>74510057.72529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</row>
        <row r="46">
          <cell r="H46">
            <v>2200000</v>
          </cell>
          <cell r="I46">
            <v>5520000</v>
          </cell>
          <cell r="J46">
            <v>9370000</v>
          </cell>
          <cell r="K46">
            <v>15800000</v>
          </cell>
          <cell r="L46">
            <v>18808000</v>
          </cell>
          <cell r="M46">
            <v>22684000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</row>
        <row r="47">
          <cell r="H47">
            <v>162606.71</v>
          </cell>
          <cell r="I47">
            <v>1116469.1299999999</v>
          </cell>
          <cell r="J47">
            <v>2874666.548</v>
          </cell>
          <cell r="K47">
            <v>5205447.3179000001</v>
          </cell>
          <cell r="L47">
            <v>6931897.64482</v>
          </cell>
          <cell r="M47">
            <v>9123891.2598700002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</row>
        <row r="48">
          <cell r="H48">
            <v>7165409.1100000003</v>
          </cell>
          <cell r="I48">
            <v>12683107.42</v>
          </cell>
          <cell r="J48">
            <v>20393906.370000001</v>
          </cell>
          <cell r="K48">
            <v>26911438.939199999</v>
          </cell>
          <cell r="L48">
            <v>38775125.817290001</v>
          </cell>
          <cell r="M48">
            <v>47623825.66725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</row>
        <row r="49">
          <cell r="H49">
            <v>450212.12</v>
          </cell>
          <cell r="I49">
            <v>898399.3</v>
          </cell>
          <cell r="J49">
            <v>1385086.129</v>
          </cell>
          <cell r="K49">
            <v>2089524.6391</v>
          </cell>
          <cell r="L49">
            <v>3093305.4178900002</v>
          </cell>
          <cell r="M49">
            <v>4227530.6384300003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H50">
            <v>7077527.21</v>
          </cell>
          <cell r="I50">
            <v>12695626.33</v>
          </cell>
          <cell r="J50">
            <v>19444181.239999998</v>
          </cell>
          <cell r="K50">
            <v>27779909.739999998</v>
          </cell>
          <cell r="L50">
            <v>37695852.424999997</v>
          </cell>
          <cell r="M50">
            <v>49373616.159999996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</row>
        <row r="51">
          <cell r="H51">
            <v>1829450.2111099998</v>
          </cell>
          <cell r="I51">
            <v>3612094.7486200002</v>
          </cell>
          <cell r="J51">
            <v>4559741.97315</v>
          </cell>
          <cell r="K51">
            <v>7180402.5613900004</v>
          </cell>
          <cell r="L51">
            <v>9740256.2214199994</v>
          </cell>
          <cell r="M51">
            <v>12414014.2599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</row>
        <row r="53">
          <cell r="H53">
            <v>635905.67000000004</v>
          </cell>
          <cell r="I53">
            <v>1240172.7</v>
          </cell>
          <cell r="J53">
            <v>2351373.7080000001</v>
          </cell>
          <cell r="K53">
            <v>3669168.5455</v>
          </cell>
          <cell r="L53">
            <v>4365233.1146299997</v>
          </cell>
          <cell r="M53">
            <v>5162226.4634499997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V54">
            <v>322565.57442999998</v>
          </cell>
          <cell r="W54">
            <v>691854.98778999993</v>
          </cell>
          <cell r="X54">
            <v>1946924.8226099999</v>
          </cell>
          <cell r="Y54">
            <v>6092911.4695299994</v>
          </cell>
          <cell r="Z54">
            <v>17170178.79332</v>
          </cell>
          <cell r="AA54">
            <v>22957113.264330003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49181548.912009999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</row>
        <row r="56">
          <cell r="H56">
            <v>24942086.5</v>
          </cell>
          <cell r="I56">
            <v>42736428.100000001</v>
          </cell>
          <cell r="J56">
            <v>68020224.180000007</v>
          </cell>
          <cell r="K56">
            <v>103637109.30769999</v>
          </cell>
          <cell r="L56">
            <v>140221342.59185001</v>
          </cell>
          <cell r="M56">
            <v>175626673.58204001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</row>
        <row r="57">
          <cell r="H57">
            <v>20215.5</v>
          </cell>
          <cell r="I57">
            <v>29921.7</v>
          </cell>
          <cell r="J57">
            <v>29921.72</v>
          </cell>
          <cell r="K57">
            <v>38833.199999999997</v>
          </cell>
          <cell r="L57">
            <v>44562.3</v>
          </cell>
          <cell r="M57">
            <v>46679.240579999998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</row>
        <row r="59">
          <cell r="H59">
            <v>366596.20027999999</v>
          </cell>
          <cell r="I59">
            <v>706560.54145999998</v>
          </cell>
          <cell r="J59">
            <v>1484274.21297</v>
          </cell>
          <cell r="K59">
            <v>2577963.8811499998</v>
          </cell>
          <cell r="L59">
            <v>3101950.5138999997</v>
          </cell>
          <cell r="M59">
            <v>4223089.4656100003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V59">
            <v>2257602.3759700004</v>
          </cell>
          <cell r="W59">
            <v>3863111.5929500004</v>
          </cell>
          <cell r="X59">
            <v>6649034.1830000002</v>
          </cell>
          <cell r="Y59">
            <v>9042590.741729999</v>
          </cell>
          <cell r="Z59">
            <v>13451073.984139999</v>
          </cell>
          <cell r="AA59">
            <v>16022667.77784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51286080.655630007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</row>
        <row r="60">
          <cell r="H60">
            <v>4302886.3002200006</v>
          </cell>
          <cell r="I60">
            <v>5803406.9543899996</v>
          </cell>
          <cell r="J60">
            <v>9607873.20768</v>
          </cell>
          <cell r="K60">
            <v>12602178.011630001</v>
          </cell>
          <cell r="L60">
            <v>16553719.269229999</v>
          </cell>
          <cell r="M60">
            <v>18723155.897609998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</row>
        <row r="61">
          <cell r="H61">
            <v>1698121.03623</v>
          </cell>
          <cell r="I61">
            <v>6858156.6263700007</v>
          </cell>
          <cell r="J61">
            <v>7997514.2508199997</v>
          </cell>
          <cell r="K61">
            <v>13464238.570289999</v>
          </cell>
          <cell r="L61">
            <v>25442900.282960001</v>
          </cell>
          <cell r="M61">
            <v>29668728.522050001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J61">
            <v>3962282.4178599999</v>
          </cell>
          <cell r="AK61">
            <v>16002365.46149</v>
          </cell>
          <cell r="AL61">
            <v>18660866.585900001</v>
          </cell>
          <cell r="AM61">
            <v>31647437.820440002</v>
          </cell>
          <cell r="AN61">
            <v>56562085.062930003</v>
          </cell>
          <cell r="AO61">
            <v>70500324.80746001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197335362.15608001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</row>
        <row r="62">
          <cell r="H62">
            <v>594476.23224000004</v>
          </cell>
          <cell r="I62">
            <v>4042314.2271099999</v>
          </cell>
          <cell r="J62">
            <v>4703956.7129100002</v>
          </cell>
          <cell r="K62">
            <v>5273911.3507000003</v>
          </cell>
          <cell r="L62">
            <v>13544295.97562</v>
          </cell>
          <cell r="M62">
            <v>22473893.715879999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J62">
            <v>1387111.20857</v>
          </cell>
          <cell r="AK62">
            <v>9432066.5315499995</v>
          </cell>
          <cell r="AL62">
            <v>10975898.99681</v>
          </cell>
          <cell r="AM62">
            <v>11587795.649629999</v>
          </cell>
          <cell r="AN62">
            <v>30912181.394419998</v>
          </cell>
          <cell r="AO62">
            <v>51747909.455009997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116042963.23598999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</row>
        <row r="63">
          <cell r="H63">
            <v>25409.4</v>
          </cell>
          <cell r="I63">
            <v>550016.4</v>
          </cell>
          <cell r="J63">
            <v>571438.4</v>
          </cell>
          <cell r="K63">
            <v>577374.5</v>
          </cell>
          <cell r="L63">
            <v>777659.2</v>
          </cell>
          <cell r="M63">
            <v>1073512.12402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V65">
            <v>2769785.2460500002</v>
          </cell>
          <cell r="W65">
            <v>5633916.9793400001</v>
          </cell>
          <cell r="X65">
            <v>17048244.315840002</v>
          </cell>
          <cell r="Y65">
            <v>21448741.409779999</v>
          </cell>
          <cell r="Z65">
            <v>24505335.834139999</v>
          </cell>
          <cell r="AA65">
            <v>31221388.18135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102627411.96650001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V66">
            <v>0</v>
          </cell>
          <cell r="W66">
            <v>0</v>
          </cell>
          <cell r="X66">
            <v>12925.2</v>
          </cell>
          <cell r="Y66">
            <v>33740.735999999997</v>
          </cell>
          <cell r="Z66">
            <v>112103.43399999999</v>
          </cell>
          <cell r="AA66">
            <v>179533.99900000001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338303.36900000001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V67">
            <v>61098.345000000001</v>
          </cell>
          <cell r="W67">
            <v>362974.821</v>
          </cell>
          <cell r="X67">
            <v>421492.17499999999</v>
          </cell>
          <cell r="Y67">
            <v>1203299.2150000001</v>
          </cell>
          <cell r="Z67">
            <v>1345308.4310000001</v>
          </cell>
          <cell r="AA67">
            <v>1580531.9675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4974704.9545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</row>
        <row r="68"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V68">
            <v>778185.97503999993</v>
          </cell>
          <cell r="W68">
            <v>1734901.81904</v>
          </cell>
          <cell r="X68">
            <v>3030988.42117</v>
          </cell>
          <cell r="Y68">
            <v>4266249.5286699999</v>
          </cell>
          <cell r="Z68">
            <v>5237043.1530400002</v>
          </cell>
          <cell r="AA68">
            <v>6367071.1267999997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21414440.023760002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V70">
            <v>281.95</v>
          </cell>
          <cell r="W70">
            <v>497.32</v>
          </cell>
          <cell r="X70">
            <v>1182.9459999999999</v>
          </cell>
          <cell r="Y70">
            <v>2115.5509999999999</v>
          </cell>
          <cell r="Z70">
            <v>2669.8090000000002</v>
          </cell>
          <cell r="AA70">
            <v>10866.648999999999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17614.224999999999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V71">
            <v>3130117.39806</v>
          </cell>
          <cell r="W71">
            <v>4771181.010259999</v>
          </cell>
          <cell r="X71">
            <v>9339036.9838199988</v>
          </cell>
          <cell r="Y71">
            <v>11515034.128110001</v>
          </cell>
          <cell r="Z71">
            <v>14454322.762909999</v>
          </cell>
          <cell r="AA71">
            <v>16310191.468979999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59519883.75214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V72">
            <v>113217.026</v>
          </cell>
          <cell r="W72">
            <v>191369.70699999999</v>
          </cell>
          <cell r="X72">
            <v>422425.48300000001</v>
          </cell>
          <cell r="Y72">
            <v>734923.86399999994</v>
          </cell>
          <cell r="Z72">
            <v>910264.33799999999</v>
          </cell>
          <cell r="AA72">
            <v>1121119.834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3493320.2520000003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V73">
            <v>13880</v>
          </cell>
          <cell r="W73">
            <v>46272</v>
          </cell>
          <cell r="X73">
            <v>47779</v>
          </cell>
          <cell r="Y73">
            <v>55519.1</v>
          </cell>
          <cell r="Z73">
            <v>74121.604999999996</v>
          </cell>
          <cell r="AA73">
            <v>335014.48599999998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572586.19099999999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V74">
            <v>0</v>
          </cell>
          <cell r="W74">
            <v>0</v>
          </cell>
          <cell r="X74">
            <v>0</v>
          </cell>
          <cell r="Y74">
            <v>0.9</v>
          </cell>
          <cell r="Z74">
            <v>50.9</v>
          </cell>
          <cell r="AA74">
            <v>1062.2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1114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</row>
        <row r="75">
          <cell r="H75">
            <v>35322.151250000003</v>
          </cell>
          <cell r="I75">
            <v>115098.55627</v>
          </cell>
          <cell r="J75">
            <v>2281225.2780800001</v>
          </cell>
          <cell r="K75">
            <v>3503609.2388800001</v>
          </cell>
          <cell r="L75">
            <v>7233985.7356899995</v>
          </cell>
          <cell r="M75">
            <v>7807013.8995200004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</row>
        <row r="76">
          <cell r="H76">
            <v>2892729.0425100001</v>
          </cell>
          <cell r="I76">
            <v>5282994.22248</v>
          </cell>
          <cell r="J76">
            <v>7972338.4172</v>
          </cell>
          <cell r="K76">
            <v>11518923.555120001</v>
          </cell>
          <cell r="L76">
            <v>14787488.02194</v>
          </cell>
          <cell r="M76">
            <v>19732100.921459999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V76">
            <v>351770.78250999993</v>
          </cell>
          <cell r="W76">
            <v>451036.8744899999</v>
          </cell>
          <cell r="X76">
            <v>667687.31107000005</v>
          </cell>
          <cell r="Y76">
            <v>878033.04368</v>
          </cell>
          <cell r="Z76">
            <v>1189281.7992199999</v>
          </cell>
          <cell r="AA76">
            <v>1602130.21047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5139940.0214400003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</row>
        <row r="78">
          <cell r="H78">
            <v>44989.02</v>
          </cell>
          <cell r="I78">
            <v>569989.02</v>
          </cell>
          <cell r="J78">
            <v>569989.02</v>
          </cell>
          <cell r="K78">
            <v>569989.02</v>
          </cell>
          <cell r="L78">
            <v>569989.02</v>
          </cell>
          <cell r="M78">
            <v>2806109.1850000001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V78">
            <v>6179.46</v>
          </cell>
          <cell r="W78">
            <v>11098.36</v>
          </cell>
          <cell r="X78">
            <v>11098.36</v>
          </cell>
          <cell r="Y78">
            <v>11433.343999999999</v>
          </cell>
          <cell r="Z78">
            <v>5221458.8990000002</v>
          </cell>
          <cell r="AA78">
            <v>5234874.699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10496143.122000001</v>
          </cell>
          <cell r="AJ78">
            <v>0</v>
          </cell>
          <cell r="AK78">
            <v>0</v>
          </cell>
          <cell r="AL78">
            <v>7848754.1891700001</v>
          </cell>
          <cell r="AM78">
            <v>7848754.1891700001</v>
          </cell>
          <cell r="AN78">
            <v>7848754.1891700001</v>
          </cell>
          <cell r="AO78">
            <v>7848754.1891700001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31395016.756680001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</row>
        <row r="79">
          <cell r="H79">
            <v>2053982.57813</v>
          </cell>
          <cell r="I79">
            <v>2857117.01443</v>
          </cell>
          <cell r="J79">
            <v>3686195.0530300001</v>
          </cell>
          <cell r="K79">
            <v>4761664.9600600004</v>
          </cell>
          <cell r="L79">
            <v>4838390.5955800004</v>
          </cell>
          <cell r="M79">
            <v>33482643.011849999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V79">
            <v>4109180.4956800002</v>
          </cell>
          <cell r="W79">
            <v>6561129.7045200001</v>
          </cell>
          <cell r="X79">
            <v>9608291.9139300026</v>
          </cell>
          <cell r="Y79">
            <v>12826430.558660001</v>
          </cell>
          <cell r="Z79">
            <v>15545202.605309999</v>
          </cell>
          <cell r="AA79">
            <v>19676808.515349999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68327043.793449998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4600.8898799999997</v>
          </cell>
          <cell r="AO79">
            <v>4600.8898799999997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9201.7797599999994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V80">
            <v>27279.39</v>
          </cell>
          <cell r="W80">
            <v>84882.570999999996</v>
          </cell>
          <cell r="X80">
            <v>248789.35753000001</v>
          </cell>
          <cell r="Y80">
            <v>362297.93852999998</v>
          </cell>
          <cell r="Z80">
            <v>440270.93753</v>
          </cell>
          <cell r="AA80">
            <v>695540.23359000008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1859060.42818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</row>
        <row r="81">
          <cell r="H81">
            <v>25344797.255209997</v>
          </cell>
          <cell r="I81">
            <v>25344797.255210001</v>
          </cell>
          <cell r="J81">
            <v>47186747.335819997</v>
          </cell>
          <cell r="K81">
            <v>68697309.22112</v>
          </cell>
          <cell r="L81">
            <v>81938620.835610002</v>
          </cell>
          <cell r="M81">
            <v>104556073.53038999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</row>
        <row r="82">
          <cell r="H82">
            <v>5000000</v>
          </cell>
          <cell r="I82">
            <v>10000000</v>
          </cell>
          <cell r="J82">
            <v>15000000</v>
          </cell>
          <cell r="K82">
            <v>20000000</v>
          </cell>
          <cell r="L82">
            <v>25000000</v>
          </cell>
          <cell r="M82">
            <v>30000000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</row>
        <row r="83">
          <cell r="H83">
            <v>9209989.5119599998</v>
          </cell>
          <cell r="I83">
            <v>17016514.49236</v>
          </cell>
          <cell r="J83">
            <v>37896675.013530001</v>
          </cell>
          <cell r="K83">
            <v>64729586.538270004</v>
          </cell>
          <cell r="L83">
            <v>86834473.957070008</v>
          </cell>
          <cell r="M83">
            <v>97653612.578720003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V83">
            <v>4789963.9381900001</v>
          </cell>
          <cell r="W83">
            <v>5525337.54947</v>
          </cell>
          <cell r="X83">
            <v>7476409.4383399999</v>
          </cell>
          <cell r="Y83">
            <v>10390186.87105</v>
          </cell>
          <cell r="Z83">
            <v>17688576.70479</v>
          </cell>
          <cell r="AA83">
            <v>34472510.334979996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80342984.836819991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</row>
        <row r="84"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V84">
            <v>23692</v>
          </cell>
          <cell r="W84">
            <v>30002</v>
          </cell>
          <cell r="X84">
            <v>170516.416</v>
          </cell>
          <cell r="Y84">
            <v>177020.26199999999</v>
          </cell>
          <cell r="Z84">
            <v>1839986.882</v>
          </cell>
          <cell r="AA84">
            <v>9265381.3660100009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11506598.926010001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</row>
        <row r="85">
          <cell r="H85">
            <v>1168926.5689900001</v>
          </cell>
          <cell r="I85">
            <v>3073472.8484199997</v>
          </cell>
          <cell r="J85">
            <v>5452882.4552300004</v>
          </cell>
          <cell r="K85">
            <v>40544924.471640006</v>
          </cell>
          <cell r="L85">
            <v>43879507.993650012</v>
          </cell>
          <cell r="M85">
            <v>49426071.424740002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V85">
            <v>1226913.8950800002</v>
          </cell>
          <cell r="W85">
            <v>1558211.0498199998</v>
          </cell>
          <cell r="X85">
            <v>2317617.7777000004</v>
          </cell>
          <cell r="Y85">
            <v>4666770.1357299993</v>
          </cell>
          <cell r="Z85">
            <v>8526327.2548399996</v>
          </cell>
          <cell r="AA85">
            <v>11204166.38108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29500006.49425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100000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100000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</row>
        <row r="87"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V87">
            <v>85064.816999999995</v>
          </cell>
          <cell r="W87">
            <v>143259.467</v>
          </cell>
          <cell r="X87">
            <v>274435.49099999998</v>
          </cell>
          <cell r="Y87">
            <v>398045.39899999998</v>
          </cell>
          <cell r="Z87">
            <v>473535.61</v>
          </cell>
          <cell r="AA87">
            <v>562298.20438000001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1936638.98838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</row>
        <row r="89">
          <cell r="H89">
            <v>9728211.1228999998</v>
          </cell>
          <cell r="I89">
            <v>18910702.662760001</v>
          </cell>
          <cell r="J89">
            <v>28336450.662359998</v>
          </cell>
          <cell r="K89">
            <v>39100294.796259999</v>
          </cell>
          <cell r="L89">
            <v>50076993.000359997</v>
          </cell>
          <cell r="M89">
            <v>60301529.053879999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V90">
            <v>16420000</v>
          </cell>
          <cell r="W90">
            <v>32653900</v>
          </cell>
          <cell r="X90">
            <v>45958200</v>
          </cell>
          <cell r="Y90">
            <v>58229200</v>
          </cell>
          <cell r="Z90">
            <v>70570100</v>
          </cell>
          <cell r="AA90">
            <v>82323433.099999994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306154833.10000002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X90">
            <v>0</v>
          </cell>
          <cell r="AY90">
            <v>47395200</v>
          </cell>
          <cell r="AZ90">
            <v>71092800</v>
          </cell>
          <cell r="BA90">
            <v>71092800</v>
          </cell>
          <cell r="BB90">
            <v>118488000</v>
          </cell>
          <cell r="BC90">
            <v>142185600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450254400</v>
          </cell>
        </row>
        <row r="91"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V91">
            <v>85119757.000179991</v>
          </cell>
          <cell r="W91">
            <v>160692615.69999999</v>
          </cell>
          <cell r="X91">
            <v>241071353.10029</v>
          </cell>
          <cell r="Y91">
            <v>318572963.10000002</v>
          </cell>
          <cell r="Z91">
            <v>414614779.89999998</v>
          </cell>
          <cell r="AA91">
            <v>520361080.39999998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1740432549.20047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V92">
            <v>3462418.2147899996</v>
          </cell>
          <cell r="W92">
            <v>5478924.7613400007</v>
          </cell>
          <cell r="X92">
            <v>14342117.988720002</v>
          </cell>
          <cell r="Y92">
            <v>32413836.752220001</v>
          </cell>
          <cell r="Z92">
            <v>62295875.988250002</v>
          </cell>
          <cell r="AA92">
            <v>82804424.893140003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200797598.59846002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</row>
        <row r="93">
          <cell r="H93">
            <v>0</v>
          </cell>
          <cell r="I93">
            <v>2000000</v>
          </cell>
          <cell r="J93">
            <v>7400000</v>
          </cell>
          <cell r="K93">
            <v>11400000</v>
          </cell>
          <cell r="L93">
            <v>18000000</v>
          </cell>
          <cell r="M93">
            <v>23800000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</row>
        <row r="104">
          <cell r="H104">
            <v>59435325.384089999</v>
          </cell>
          <cell r="I104">
            <v>123697321.12509997</v>
          </cell>
          <cell r="J104">
            <v>191188935.03731999</v>
          </cell>
          <cell r="K104">
            <v>262992287.29826</v>
          </cell>
          <cell r="L104">
            <v>331183166.00021005</v>
          </cell>
          <cell r="M104">
            <v>407573107.51766998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V104">
            <v>47750116.524810001</v>
          </cell>
          <cell r="W104">
            <v>96603694.911439985</v>
          </cell>
          <cell r="X104">
            <v>153554791.80904001</v>
          </cell>
          <cell r="Y104">
            <v>214110912.58037999</v>
          </cell>
          <cell r="Z104">
            <v>272082268.11720997</v>
          </cell>
          <cell r="AA104">
            <v>374725254.31219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1158827038.25507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X104">
            <v>881871.71900000004</v>
          </cell>
          <cell r="AY104">
            <v>1793490.96</v>
          </cell>
          <cell r="AZ104">
            <v>2727466.5364999999</v>
          </cell>
          <cell r="BA104">
            <v>3592472.5614999998</v>
          </cell>
          <cell r="BB104">
            <v>4556455.9390000002</v>
          </cell>
          <cell r="BC104">
            <v>5495273.1730000004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19047030.888999999</v>
          </cell>
        </row>
        <row r="105">
          <cell r="H105">
            <v>3976066.0192099996</v>
          </cell>
          <cell r="I105">
            <v>9483800.9549099952</v>
          </cell>
          <cell r="J105">
            <v>15486801.843660001</v>
          </cell>
          <cell r="K105">
            <v>20729691.057640001</v>
          </cell>
          <cell r="L105">
            <v>26401030.651919998</v>
          </cell>
          <cell r="M105">
            <v>33190806.84338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V105">
            <v>4683705.2869600002</v>
          </cell>
          <cell r="W105">
            <v>10424904.124639997</v>
          </cell>
          <cell r="X105">
            <v>16842694.118970003</v>
          </cell>
          <cell r="Y105">
            <v>23393923.814970002</v>
          </cell>
          <cell r="Z105">
            <v>29834884.532529999</v>
          </cell>
          <cell r="AA105">
            <v>40991072.773040004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126171184.65110999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X105">
            <v>85277.073799999998</v>
          </cell>
          <cell r="AY105">
            <v>182225.3</v>
          </cell>
          <cell r="AZ105">
            <v>292458.90399999998</v>
          </cell>
          <cell r="BA105">
            <v>401093.18579999998</v>
          </cell>
          <cell r="BB105">
            <v>516716.99780000001</v>
          </cell>
          <cell r="BC105">
            <v>647602.65240000002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2125374.1137999999</v>
          </cell>
        </row>
        <row r="107">
          <cell r="H107">
            <v>1279924.73477</v>
          </cell>
          <cell r="I107">
            <v>2874798.77991</v>
          </cell>
          <cell r="J107">
            <v>4537204.6775900004</v>
          </cell>
          <cell r="K107">
            <v>6002121.2731599994</v>
          </cell>
          <cell r="L107">
            <v>7342203.96796</v>
          </cell>
          <cell r="M107">
            <v>9974286.2555300016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V107">
            <v>988876.31674000004</v>
          </cell>
          <cell r="W107">
            <v>2029413.3250900002</v>
          </cell>
          <cell r="X107">
            <v>3156506.5017199996</v>
          </cell>
          <cell r="Y107">
            <v>4146806.21477</v>
          </cell>
          <cell r="Z107">
            <v>4990951.6005500006</v>
          </cell>
          <cell r="AA107">
            <v>5963211.5781699996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21275765.537040003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X107">
            <v>9226.3369999999995</v>
          </cell>
          <cell r="AY107">
            <v>20855.68</v>
          </cell>
          <cell r="AZ107">
            <v>32555.186399999999</v>
          </cell>
          <cell r="BA107">
            <v>41413.210400000004</v>
          </cell>
          <cell r="BB107">
            <v>52119.817900000002</v>
          </cell>
          <cell r="BC107">
            <v>62707.751700000001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218877.9834</v>
          </cell>
        </row>
        <row r="108">
          <cell r="H108">
            <v>3077118.8300399999</v>
          </cell>
          <cell r="I108">
            <v>7279771.5104300007</v>
          </cell>
          <cell r="J108">
            <v>12289344.020299999</v>
          </cell>
          <cell r="K108">
            <v>16455336.991429999</v>
          </cell>
          <cell r="L108">
            <v>19342420.07409</v>
          </cell>
          <cell r="M108">
            <v>21001179.227580003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V108">
            <v>7296706.5840200009</v>
          </cell>
          <cell r="W108">
            <v>15954878.246409999</v>
          </cell>
          <cell r="X108">
            <v>24613752.77352</v>
          </cell>
          <cell r="Y108">
            <v>31575910.32051</v>
          </cell>
          <cell r="Z108">
            <v>35157632.221269995</v>
          </cell>
          <cell r="AA108">
            <v>37600497.966789998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152199378.11251998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X108">
            <v>35701.706100000003</v>
          </cell>
          <cell r="AY108">
            <v>77848.11</v>
          </cell>
          <cell r="AZ108">
            <v>140249.10690000001</v>
          </cell>
          <cell r="BA108">
            <v>172572.5436</v>
          </cell>
          <cell r="BB108">
            <v>190708.98730000001</v>
          </cell>
          <cell r="BC108">
            <v>196937.9615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814018.41540000006</v>
          </cell>
        </row>
        <row r="109">
          <cell r="H109">
            <v>1388603.9301199999</v>
          </cell>
          <cell r="I109">
            <v>3212700.3933800003</v>
          </cell>
          <cell r="J109">
            <v>5748050.5398300001</v>
          </cell>
          <cell r="K109">
            <v>11050071.75643</v>
          </cell>
          <cell r="L109">
            <v>13625353.331120001</v>
          </cell>
          <cell r="M109">
            <v>15948898.986049999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V109">
            <v>844308.13613999996</v>
          </cell>
          <cell r="W109">
            <v>2017888.48914</v>
          </cell>
          <cell r="X109">
            <v>3287237.9693599995</v>
          </cell>
          <cell r="Y109">
            <v>4526134.0689700004</v>
          </cell>
          <cell r="Z109">
            <v>5740853.4656699998</v>
          </cell>
          <cell r="AA109">
            <v>7189631.0857499996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23606053.21503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X109">
            <v>9814.8580000000002</v>
          </cell>
          <cell r="AY109">
            <v>21586.65</v>
          </cell>
          <cell r="AZ109">
            <v>44557.701999999997</v>
          </cell>
          <cell r="BA109">
            <v>70629.615999999995</v>
          </cell>
          <cell r="BB109">
            <v>101122.80100000001</v>
          </cell>
          <cell r="BC109">
            <v>123881.66800000001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371593.29500000004</v>
          </cell>
        </row>
        <row r="110">
          <cell r="H110">
            <v>386058.57812000008</v>
          </cell>
          <cell r="I110">
            <v>907141.16366000008</v>
          </cell>
          <cell r="J110">
            <v>1553547.7591999997</v>
          </cell>
          <cell r="K110">
            <v>2141421.45371</v>
          </cell>
          <cell r="L110">
            <v>2790232.3099099998</v>
          </cell>
          <cell r="M110">
            <v>3507253.4113400001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V110">
            <v>169981.92848000003</v>
          </cell>
          <cell r="W110">
            <v>469631.97674000001</v>
          </cell>
          <cell r="X110">
            <v>793031.24683000019</v>
          </cell>
          <cell r="Y110">
            <v>1121984.09555</v>
          </cell>
          <cell r="Z110">
            <v>1424968.9682100001</v>
          </cell>
          <cell r="AA110">
            <v>1795480.8892300001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5775079.1050400008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X110">
            <v>8364.9853999999996</v>
          </cell>
          <cell r="AY110">
            <v>22267.88</v>
          </cell>
          <cell r="AZ110">
            <v>43313.9211</v>
          </cell>
          <cell r="BA110">
            <v>55173.443899999998</v>
          </cell>
          <cell r="BB110">
            <v>72065.588199999998</v>
          </cell>
          <cell r="BC110">
            <v>87819.432100000005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289005.25069999998</v>
          </cell>
        </row>
        <row r="111">
          <cell r="H111">
            <v>507361.94744000002</v>
          </cell>
          <cell r="I111">
            <v>1159491.22462</v>
          </cell>
          <cell r="J111">
            <v>1865860.9737799999</v>
          </cell>
          <cell r="K111">
            <v>2544928.3148699999</v>
          </cell>
          <cell r="L111">
            <v>3219282.3720100001</v>
          </cell>
          <cell r="M111">
            <v>4250409.2662699996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V111">
            <v>536006.12054000003</v>
          </cell>
          <cell r="W111">
            <v>1135687.0976199999</v>
          </cell>
          <cell r="X111">
            <v>1835186.9207000004</v>
          </cell>
          <cell r="Y111">
            <v>2437397.4115200001</v>
          </cell>
          <cell r="Z111">
            <v>3070785.6611100002</v>
          </cell>
          <cell r="AA111">
            <v>3814243.5302199996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12829306.741710002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X111">
            <v>2431.4814999999999</v>
          </cell>
          <cell r="AY111">
            <v>6311.05</v>
          </cell>
          <cell r="AZ111">
            <v>10428.1512</v>
          </cell>
          <cell r="BA111">
            <v>12452.531300000001</v>
          </cell>
          <cell r="BB111">
            <v>16853.677199999998</v>
          </cell>
          <cell r="BC111">
            <v>22902.3472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71379.238400000002</v>
          </cell>
        </row>
        <row r="112">
          <cell r="H112">
            <v>673944.23035999993</v>
          </cell>
          <cell r="I112">
            <v>1327135.6151999999</v>
          </cell>
          <cell r="J112">
            <v>2247428.4960700003</v>
          </cell>
          <cell r="K112">
            <v>3488433.94411</v>
          </cell>
          <cell r="L112">
            <v>4339632.2321199998</v>
          </cell>
          <cell r="M112">
            <v>6409831.0879199998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V112">
            <v>103432.87299999999</v>
          </cell>
          <cell r="W112">
            <v>424502.98249999998</v>
          </cell>
          <cell r="X112">
            <v>995111.37829999998</v>
          </cell>
          <cell r="Y112">
            <v>1518758.7752999999</v>
          </cell>
          <cell r="Z112">
            <v>2206568.2398000001</v>
          </cell>
          <cell r="AA112">
            <v>2849374.9508099998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8097749.1997100003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X112">
            <v>4279.0479999999998</v>
          </cell>
          <cell r="AY112">
            <v>11279.44</v>
          </cell>
          <cell r="AZ112">
            <v>16543.748</v>
          </cell>
          <cell r="BA112">
            <v>22392.859899999999</v>
          </cell>
          <cell r="BB112">
            <v>56653.8</v>
          </cell>
          <cell r="BC112">
            <v>60789.33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171938.22590000002</v>
          </cell>
        </row>
        <row r="113">
          <cell r="H113">
            <v>567287.01740000001</v>
          </cell>
          <cell r="I113">
            <v>1666965.7886900001</v>
          </cell>
          <cell r="J113">
            <v>2020910.4222899999</v>
          </cell>
          <cell r="K113">
            <v>5718052.7988900002</v>
          </cell>
          <cell r="L113">
            <v>7763356.1600900004</v>
          </cell>
          <cell r="M113">
            <v>11051577.43464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V113">
            <v>87260.922000000006</v>
          </cell>
          <cell r="W113">
            <v>277685.4448</v>
          </cell>
          <cell r="X113">
            <v>492520.83230000001</v>
          </cell>
          <cell r="Y113">
            <v>720603.71389999997</v>
          </cell>
          <cell r="Z113">
            <v>970316.62348000007</v>
          </cell>
          <cell r="AA113">
            <v>1298845.0678800002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3847232.6043600002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</row>
        <row r="114">
          <cell r="H114">
            <v>1663171.89005</v>
          </cell>
          <cell r="I114">
            <v>3624722.5533499997</v>
          </cell>
          <cell r="J114">
            <v>7184620.4908500006</v>
          </cell>
          <cell r="K114">
            <v>11041487.870370001</v>
          </cell>
          <cell r="L114">
            <v>14463051.74536</v>
          </cell>
          <cell r="M114">
            <v>18030104.919980001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V114">
            <v>4107023.5246800003</v>
          </cell>
          <cell r="W114">
            <v>8942983.5039600004</v>
          </cell>
          <cell r="X114">
            <v>14529364.374460001</v>
          </cell>
          <cell r="Y114">
            <v>19625837.748810001</v>
          </cell>
          <cell r="Z114">
            <v>25398080.958110001</v>
          </cell>
          <cell r="AA114">
            <v>28180266.125569999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100783556.23559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</row>
        <row r="115">
          <cell r="H115">
            <v>3992688.4511899999</v>
          </cell>
          <cell r="I115">
            <v>9038212.1444799993</v>
          </cell>
          <cell r="J115">
            <v>17633786.344289999</v>
          </cell>
          <cell r="K115">
            <v>23647210.711909998</v>
          </cell>
          <cell r="L115">
            <v>31126384.62088</v>
          </cell>
          <cell r="M115">
            <v>37318158.622870006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V115">
            <v>142576.61759000001</v>
          </cell>
          <cell r="W115">
            <v>394877.98587999999</v>
          </cell>
          <cell r="X115">
            <v>731630.65480999998</v>
          </cell>
          <cell r="Y115">
            <v>1051227.6208800001</v>
          </cell>
          <cell r="Z115">
            <v>1321503.1524799999</v>
          </cell>
          <cell r="AA115">
            <v>1698753.92891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5340569.96055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</row>
        <row r="116">
          <cell r="H116">
            <v>305846.10898000002</v>
          </cell>
          <cell r="I116">
            <v>656374.16474000004</v>
          </cell>
          <cell r="J116">
            <v>1370249.0905799998</v>
          </cell>
          <cell r="K116">
            <v>2595436.33084</v>
          </cell>
          <cell r="L116">
            <v>3804227.4176999996</v>
          </cell>
          <cell r="M116">
            <v>5638138.0346999997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V116">
            <v>255880.196</v>
          </cell>
          <cell r="W116">
            <v>620685.799</v>
          </cell>
          <cell r="X116">
            <v>1257247.077</v>
          </cell>
          <cell r="Y116">
            <v>2081774.7163699998</v>
          </cell>
          <cell r="Z116">
            <v>3181314.33537</v>
          </cell>
          <cell r="AA116">
            <v>5065164.6494499994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12462066.773189999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X116">
            <v>493.65</v>
          </cell>
          <cell r="AY116">
            <v>849.85</v>
          </cell>
          <cell r="AZ116">
            <v>12725.28</v>
          </cell>
          <cell r="BA116">
            <v>16026.4</v>
          </cell>
          <cell r="BB116">
            <v>28821.200000000001</v>
          </cell>
          <cell r="BC116">
            <v>37503.4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96419.78</v>
          </cell>
        </row>
        <row r="117">
          <cell r="H117">
            <v>1027664.8161000001</v>
          </cell>
          <cell r="I117">
            <v>1948081.5612000001</v>
          </cell>
          <cell r="J117">
            <v>3186859.6073400001</v>
          </cell>
          <cell r="K117">
            <v>4209318.2134400001</v>
          </cell>
          <cell r="L117">
            <v>5420023.0179599999</v>
          </cell>
          <cell r="M117">
            <v>6520836.0255500004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V117">
            <v>25740.074000000001</v>
          </cell>
          <cell r="W117">
            <v>91203.796000000002</v>
          </cell>
          <cell r="X117">
            <v>155792.16099999999</v>
          </cell>
          <cell r="Y117">
            <v>218941.2</v>
          </cell>
          <cell r="Z117">
            <v>285562.98686</v>
          </cell>
          <cell r="AA117">
            <v>344419.37786000001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1121659.5957200001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X117">
            <v>70142.81</v>
          </cell>
          <cell r="AY117">
            <v>89464.41</v>
          </cell>
          <cell r="AZ117">
            <v>141824.136</v>
          </cell>
          <cell r="BA117">
            <v>221728.533</v>
          </cell>
          <cell r="BB117">
            <v>246982.47200000001</v>
          </cell>
          <cell r="BC117">
            <v>299229.11700000003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1069371.4780000001</v>
          </cell>
        </row>
        <row r="118">
          <cell r="H118">
            <v>9759386.6179099996</v>
          </cell>
          <cell r="I118">
            <v>20559988.063329998</v>
          </cell>
          <cell r="J118">
            <v>43412386.304089993</v>
          </cell>
          <cell r="K118">
            <v>71065133.830709994</v>
          </cell>
          <cell r="L118">
            <v>102227575.63823001</v>
          </cell>
          <cell r="M118">
            <v>131099485.67084002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V118">
            <v>10475676.57965</v>
          </cell>
          <cell r="W118">
            <v>23469512.64254</v>
          </cell>
          <cell r="X118">
            <v>40866124.292720012</v>
          </cell>
          <cell r="Y118">
            <v>60292760.068569995</v>
          </cell>
          <cell r="Z118">
            <v>82479428.851789996</v>
          </cell>
          <cell r="AA118">
            <v>106747502.03021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324331004.46548003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X118">
            <v>146217.53289999999</v>
          </cell>
          <cell r="AY118">
            <v>216352.31</v>
          </cell>
          <cell r="AZ118">
            <v>334406.14270000003</v>
          </cell>
          <cell r="BA118">
            <v>509119.03720000008</v>
          </cell>
          <cell r="BB118">
            <v>652184.62569999998</v>
          </cell>
          <cell r="BC118">
            <v>769731.43190000008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2628011.0804000003</v>
          </cell>
        </row>
        <row r="120">
          <cell r="H120">
            <v>5163848.8736499995</v>
          </cell>
          <cell r="I120">
            <v>24913483.75728</v>
          </cell>
          <cell r="J120">
            <v>27188743.685760003</v>
          </cell>
          <cell r="K120">
            <v>30118228.16601</v>
          </cell>
          <cell r="L120">
            <v>34224123.523570001</v>
          </cell>
          <cell r="M120">
            <v>83921886.614679992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</row>
        <row r="121">
          <cell r="H121">
            <v>0</v>
          </cell>
          <cell r="I121">
            <v>0</v>
          </cell>
          <cell r="J121">
            <v>29995150</v>
          </cell>
          <cell r="K121">
            <v>29995150</v>
          </cell>
          <cell r="L121">
            <v>29995150</v>
          </cell>
          <cell r="M121">
            <v>29995150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</row>
        <row r="122">
          <cell r="H122">
            <v>20108906.964930002</v>
          </cell>
          <cell r="I122">
            <v>6680627.1022200007</v>
          </cell>
          <cell r="J122">
            <v>12487758.05572</v>
          </cell>
          <cell r="K122">
            <v>46790441.872390002</v>
          </cell>
          <cell r="L122">
            <v>54324171.435830005</v>
          </cell>
          <cell r="M122">
            <v>88903044.719600007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2204404.8611099999</v>
          </cell>
          <cell r="AN122">
            <v>2204404.8611099999</v>
          </cell>
          <cell r="AO122">
            <v>2204404.8611099999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6613214.5833299998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</row>
        <row r="125">
          <cell r="H125">
            <v>0</v>
          </cell>
          <cell r="I125">
            <v>1955125.1340000001</v>
          </cell>
          <cell r="J125">
            <v>4954400</v>
          </cell>
          <cell r="K125">
            <v>6953923.4000000004</v>
          </cell>
          <cell r="L125">
            <v>9827149.341</v>
          </cell>
          <cell r="M125">
            <v>10027149.341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V125">
            <v>127914.39395</v>
          </cell>
          <cell r="W125">
            <v>270597.93868000002</v>
          </cell>
          <cell r="X125">
            <v>472680.99968000001</v>
          </cell>
          <cell r="Y125">
            <v>876448.01467999991</v>
          </cell>
          <cell r="Z125">
            <v>1047640.23367</v>
          </cell>
          <cell r="AA125">
            <v>1122723.53367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3918005.1143300002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</row>
        <row r="126">
          <cell r="H126">
            <v>5168470</v>
          </cell>
          <cell r="I126">
            <v>10450206.6</v>
          </cell>
          <cell r="J126">
            <v>15675309.800000001</v>
          </cell>
          <cell r="K126">
            <v>20900413</v>
          </cell>
          <cell r="L126">
            <v>26125516.199999999</v>
          </cell>
          <cell r="M126">
            <v>31350619.399999999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V126">
            <v>16870.348999999998</v>
          </cell>
          <cell r="W126">
            <v>27982.486000000001</v>
          </cell>
          <cell r="X126">
            <v>35073.275999999998</v>
          </cell>
          <cell r="Y126">
            <v>61931.669000000002</v>
          </cell>
          <cell r="Z126">
            <v>78917.551999999996</v>
          </cell>
          <cell r="AA126">
            <v>91346.092000000004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312121.424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</row>
        <row r="127">
          <cell r="H127">
            <v>16470000</v>
          </cell>
          <cell r="I127">
            <v>63865200</v>
          </cell>
          <cell r="J127">
            <v>89235601.334000006</v>
          </cell>
          <cell r="K127">
            <v>90839682.89410001</v>
          </cell>
          <cell r="L127">
            <v>140689929.79410002</v>
          </cell>
          <cell r="M127">
            <v>164371933.29410002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V127">
            <v>3523.9</v>
          </cell>
          <cell r="W127">
            <v>81082.534</v>
          </cell>
          <cell r="X127">
            <v>175386.745</v>
          </cell>
          <cell r="Y127">
            <v>297804.277</v>
          </cell>
          <cell r="Z127">
            <v>376152.67700000003</v>
          </cell>
          <cell r="AA127">
            <v>438458.42599999998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1372408.5589999999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X127">
            <v>9728211.1228999998</v>
          </cell>
          <cell r="AY127">
            <v>18910702.662760001</v>
          </cell>
          <cell r="AZ127">
            <v>28336450.662359998</v>
          </cell>
          <cell r="BA127">
            <v>39100294.796259999</v>
          </cell>
          <cell r="BB127">
            <v>50076993.000359997</v>
          </cell>
          <cell r="BC127">
            <v>60301529.053879999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206454181.29852</v>
          </cell>
        </row>
        <row r="128">
          <cell r="H128">
            <v>16959098.581</v>
          </cell>
          <cell r="I128">
            <v>23899171.201000001</v>
          </cell>
          <cell r="J128">
            <v>25295499.280000001</v>
          </cell>
          <cell r="K128">
            <v>25295499.280000001</v>
          </cell>
          <cell r="L128">
            <v>32295499.280000001</v>
          </cell>
          <cell r="M128">
            <v>32295499.280000001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</row>
        <row r="129"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500000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X129">
            <v>265273.53999999998</v>
          </cell>
          <cell r="AY129">
            <v>1007883</v>
          </cell>
          <cell r="AZ129">
            <v>2047411.46</v>
          </cell>
          <cell r="BA129">
            <v>2711718.98</v>
          </cell>
          <cell r="BB129">
            <v>3615254.41</v>
          </cell>
          <cell r="BC129">
            <v>4771154.5599999996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14418695.949999999</v>
          </cell>
        </row>
        <row r="130">
          <cell r="H130">
            <v>16420000</v>
          </cell>
          <cell r="I130">
            <v>32653900</v>
          </cell>
          <cell r="J130">
            <v>45958200</v>
          </cell>
          <cell r="K130">
            <v>58229200</v>
          </cell>
          <cell r="L130">
            <v>70570100</v>
          </cell>
          <cell r="M130">
            <v>82323433.099999994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</row>
        <row r="132">
          <cell r="H132">
            <v>85119757</v>
          </cell>
          <cell r="I132">
            <v>160692615.69999999</v>
          </cell>
          <cell r="J132">
            <v>241071353.09999999</v>
          </cell>
          <cell r="K132">
            <v>318572963.10000002</v>
          </cell>
          <cell r="L132">
            <v>414614779.89999998</v>
          </cell>
          <cell r="M132">
            <v>520361080.39999998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</row>
        <row r="133">
          <cell r="H133">
            <v>3462418.2147900001</v>
          </cell>
          <cell r="I133">
            <v>5478924.7613399997</v>
          </cell>
          <cell r="J133">
            <v>14342117.98872</v>
          </cell>
          <cell r="K133">
            <v>32413836.752220001</v>
          </cell>
          <cell r="L133">
            <v>62295875.988250002</v>
          </cell>
          <cell r="M133">
            <v>82804424.893140003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V134">
            <v>0</v>
          </cell>
          <cell r="W134">
            <v>2000000</v>
          </cell>
          <cell r="X134">
            <v>7400000</v>
          </cell>
          <cell r="Y134">
            <v>11400000</v>
          </cell>
          <cell r="Z134">
            <v>18000000</v>
          </cell>
          <cell r="AA134">
            <v>23800000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62600000</v>
          </cell>
          <cell r="AJ134">
            <v>0</v>
          </cell>
          <cell r="AK134">
            <v>1996582.2</v>
          </cell>
          <cell r="AL134">
            <v>2043193.3</v>
          </cell>
          <cell r="AM134">
            <v>2043193.3</v>
          </cell>
          <cell r="AN134">
            <v>3991243.3</v>
          </cell>
          <cell r="AO134">
            <v>4940293.3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15014505.399999999</v>
          </cell>
          <cell r="AX134">
            <v>1557803.1070999987</v>
          </cell>
          <cell r="AY134">
            <v>3584909.9472399987</v>
          </cell>
          <cell r="AZ134">
            <v>6843471.3876400068</v>
          </cell>
          <cell r="BA134">
            <v>9158323.2837399989</v>
          </cell>
          <cell r="BB134">
            <v>12054923.159640007</v>
          </cell>
          <cell r="BC134">
            <v>15806569.396120004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49006000.281480014</v>
          </cell>
        </row>
        <row r="136"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X136">
            <v>77442863.932400003</v>
          </cell>
          <cell r="AY136">
            <v>166961390.72</v>
          </cell>
          <cell r="AZ136">
            <v>261499732.28290004</v>
          </cell>
          <cell r="BA136">
            <v>351291633.24880004</v>
          </cell>
          <cell r="BB136">
            <v>444833881.14359993</v>
          </cell>
          <cell r="BC136">
            <v>535502557.83560014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1837532059.1633003</v>
          </cell>
        </row>
        <row r="137">
          <cell r="H137">
            <v>295028.386</v>
          </cell>
          <cell r="I137">
            <v>17783727.496849999</v>
          </cell>
          <cell r="J137">
            <v>28105744.659110002</v>
          </cell>
          <cell r="K137">
            <v>28674165.811080001</v>
          </cell>
          <cell r="L137">
            <v>29167265.811080001</v>
          </cell>
          <cell r="M137">
            <v>29938436.390349999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V137">
            <v>18550973.715269998</v>
          </cell>
          <cell r="W137">
            <v>32540658.155269999</v>
          </cell>
          <cell r="X137">
            <v>48681645.290479995</v>
          </cell>
          <cell r="Y137">
            <v>63873820.484480001</v>
          </cell>
          <cell r="Z137">
            <v>81932657.602390006</v>
          </cell>
          <cell r="AA137">
            <v>103811777.01311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349391532.26099998</v>
          </cell>
          <cell r="AJ137">
            <v>0</v>
          </cell>
          <cell r="AK137">
            <v>0</v>
          </cell>
          <cell r="AL137">
            <v>0</v>
          </cell>
          <cell r="AM137">
            <v>77809270.099999994</v>
          </cell>
          <cell r="AN137">
            <v>97633445.199999988</v>
          </cell>
          <cell r="AO137">
            <v>118209280.19999999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293651995.5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</row>
        <row r="138">
          <cell r="H138">
            <v>2430</v>
          </cell>
          <cell r="I138">
            <v>4374</v>
          </cell>
          <cell r="J138">
            <v>5867.7</v>
          </cell>
          <cell r="K138">
            <v>6480</v>
          </cell>
          <cell r="L138">
            <v>8260.4</v>
          </cell>
          <cell r="M138">
            <v>7002.61582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</row>
        <row r="139">
          <cell r="H139">
            <v>4060</v>
          </cell>
          <cell r="I139">
            <v>8988.8950000000004</v>
          </cell>
          <cell r="J139">
            <v>12977.868</v>
          </cell>
          <cell r="K139">
            <v>22287.694</v>
          </cell>
          <cell r="L139">
            <v>28047.694</v>
          </cell>
          <cell r="M139">
            <v>36462.773000000001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</row>
        <row r="140">
          <cell r="H140">
            <v>2614239.1261</v>
          </cell>
          <cell r="I140">
            <v>4293873.1271000002</v>
          </cell>
          <cell r="J140">
            <v>7752780.8723700009</v>
          </cell>
          <cell r="K140">
            <v>18073941.18237</v>
          </cell>
          <cell r="L140">
            <v>25808443.55951</v>
          </cell>
          <cell r="M140">
            <v>37176422.149360001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V140">
            <v>11026149.091950001</v>
          </cell>
          <cell r="W140">
            <v>15715880.160149999</v>
          </cell>
          <cell r="X140">
            <v>19412436.284230001</v>
          </cell>
          <cell r="Y140">
            <v>22644666.784310002</v>
          </cell>
          <cell r="Z140">
            <v>27923687.498890001</v>
          </cell>
          <cell r="AA140">
            <v>39172184.990830004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135895004.81036001</v>
          </cell>
          <cell r="AJ140">
            <v>19254580</v>
          </cell>
          <cell r="AK140">
            <v>38682760</v>
          </cell>
          <cell r="AL140">
            <v>58245150.100000001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116182490.09999999</v>
          </cell>
          <cell r="AX140">
            <v>100565.3259</v>
          </cell>
          <cell r="AY140">
            <v>214581.81</v>
          </cell>
          <cell r="AZ140">
            <v>295378.86229999998</v>
          </cell>
          <cell r="BA140">
            <v>405340.8786</v>
          </cell>
          <cell r="BB140">
            <v>564247.47030000004</v>
          </cell>
          <cell r="BC140">
            <v>912814.17059999995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2492928.5176999997</v>
          </cell>
        </row>
        <row r="141">
          <cell r="H141">
            <v>7929723.3386399988</v>
          </cell>
          <cell r="I141">
            <v>10224767.150839999</v>
          </cell>
          <cell r="J141">
            <v>24600438.062009998</v>
          </cell>
          <cell r="K141">
            <v>61647768.563750006</v>
          </cell>
          <cell r="L141">
            <v>73632075.935650006</v>
          </cell>
          <cell r="M141">
            <v>109799239.15751998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V141">
            <v>847531.91518000024</v>
          </cell>
          <cell r="W141">
            <v>3390182.2857900001</v>
          </cell>
          <cell r="X141">
            <v>5533221.8148700008</v>
          </cell>
          <cell r="Y141">
            <v>7482437.7958699996</v>
          </cell>
          <cell r="Z141">
            <v>10033094.590469999</v>
          </cell>
          <cell r="AA141">
            <v>11473124.418780001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38759592.82096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65</v>
          </cell>
          <cell r="AO141">
            <v>96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161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</row>
        <row r="142">
          <cell r="H142">
            <v>31850.2</v>
          </cell>
          <cell r="I142">
            <v>376522.79347999999</v>
          </cell>
          <cell r="J142">
            <v>803936.52593000012</v>
          </cell>
          <cell r="K142">
            <v>1169891.75973</v>
          </cell>
          <cell r="L142">
            <v>1391695.8083299999</v>
          </cell>
          <cell r="M142">
            <v>1581769.5504700001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</row>
        <row r="145">
          <cell r="H145">
            <v>51251171.673599996</v>
          </cell>
          <cell r="I145">
            <v>58876829.785999998</v>
          </cell>
          <cell r="J145">
            <v>73203622.402999997</v>
          </cell>
          <cell r="K145">
            <v>94342018.095090002</v>
          </cell>
          <cell r="L145">
            <v>132572042.77964999</v>
          </cell>
          <cell r="M145">
            <v>187998292.10725001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V145">
            <v>14876048.027509999</v>
          </cell>
          <cell r="W145">
            <v>19980329.33915</v>
          </cell>
          <cell r="X145">
            <v>33479156.450150002</v>
          </cell>
          <cell r="Y145">
            <v>49570473.250650004</v>
          </cell>
          <cell r="Z145">
            <v>88238645.765880004</v>
          </cell>
          <cell r="AA145">
            <v>130618009.34524001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336762662.17857999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X145">
            <v>0</v>
          </cell>
          <cell r="AY145">
            <v>1900</v>
          </cell>
          <cell r="AZ145">
            <v>28900</v>
          </cell>
          <cell r="BA145">
            <v>177721.60000000001</v>
          </cell>
          <cell r="BB145">
            <v>479150.96</v>
          </cell>
          <cell r="BC145">
            <v>2411166.6889999998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3098839.2489999998</v>
          </cell>
        </row>
        <row r="146">
          <cell r="H146">
            <v>260450</v>
          </cell>
          <cell r="I146">
            <v>772860</v>
          </cell>
          <cell r="J146">
            <v>1225893</v>
          </cell>
          <cell r="K146">
            <v>1289324</v>
          </cell>
          <cell r="L146">
            <v>1743429.9908</v>
          </cell>
          <cell r="M146">
            <v>2975475.9798000003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</row>
        <row r="147">
          <cell r="H147">
            <v>0</v>
          </cell>
          <cell r="I147">
            <v>0</v>
          </cell>
          <cell r="J147">
            <v>1501580.17</v>
          </cell>
          <cell r="K147">
            <v>1945908.2560000001</v>
          </cell>
          <cell r="L147">
            <v>1945908.2560000001</v>
          </cell>
          <cell r="M147">
            <v>3159932.017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</row>
        <row r="148">
          <cell r="H148">
            <v>0</v>
          </cell>
          <cell r="I148">
            <v>0</v>
          </cell>
          <cell r="J148">
            <v>38100</v>
          </cell>
          <cell r="K148">
            <v>715352.39</v>
          </cell>
          <cell r="L148">
            <v>1000579.878</v>
          </cell>
          <cell r="M148">
            <v>1346503.936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</row>
        <row r="149">
          <cell r="H149">
            <v>0</v>
          </cell>
          <cell r="I149">
            <v>0</v>
          </cell>
          <cell r="J149">
            <v>127989.7</v>
          </cell>
          <cell r="K149">
            <v>127989.7</v>
          </cell>
          <cell r="L149">
            <v>363637.7</v>
          </cell>
          <cell r="M149">
            <v>3932259.1363000004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</row>
        <row r="150">
          <cell r="H150">
            <v>0</v>
          </cell>
          <cell r="I150">
            <v>25990866.357279997</v>
          </cell>
          <cell r="J150">
            <v>26887420.515409995</v>
          </cell>
          <cell r="K150">
            <v>28083927.36036</v>
          </cell>
          <cell r="L150">
            <v>39558941.080010004</v>
          </cell>
          <cell r="M150">
            <v>53640310.37054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</row>
        <row r="152">
          <cell r="H152">
            <v>755000.01038999995</v>
          </cell>
          <cell r="I152">
            <v>755000.01038999995</v>
          </cell>
          <cell r="J152">
            <v>1095000.0012000001</v>
          </cell>
          <cell r="K152">
            <v>2215000.0011999998</v>
          </cell>
          <cell r="L152">
            <v>1352507.8059799999</v>
          </cell>
          <cell r="M152">
            <v>6078972.6203300003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</row>
        <row r="153">
          <cell r="H153">
            <v>-15984035.978710001</v>
          </cell>
          <cell r="I153">
            <v>-16894387.281710003</v>
          </cell>
          <cell r="J153">
            <v>7143455.6936100004</v>
          </cell>
          <cell r="K153">
            <v>3715939.7723000003</v>
          </cell>
          <cell r="L153">
            <v>4941325.1942600003</v>
          </cell>
          <cell r="M153">
            <v>3834667.7938099997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</row>
        <row r="161">
          <cell r="H161">
            <v>0</v>
          </cell>
          <cell r="I161">
            <v>16467396.24</v>
          </cell>
          <cell r="J161">
            <v>102823596.20864999</v>
          </cell>
          <cell r="K161">
            <v>124560444.51919</v>
          </cell>
          <cell r="L161">
            <v>144943153.83837</v>
          </cell>
          <cell r="M161">
            <v>165541558.74544999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</row>
        <row r="162">
          <cell r="H162">
            <v>-67610739.489370003</v>
          </cell>
          <cell r="I162">
            <v>-151710648.729</v>
          </cell>
          <cell r="J162">
            <v>-249903517.77587</v>
          </cell>
          <cell r="K162">
            <v>-327072231.24586999</v>
          </cell>
          <cell r="L162">
            <v>-373354528.74586999</v>
          </cell>
          <cell r="M162">
            <v>-397858959.58086997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</row>
        <row r="164"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</row>
        <row r="165"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</row>
        <row r="168">
          <cell r="H168">
            <v>87276373.650000006</v>
          </cell>
          <cell r="I168">
            <v>251736026.24000001</v>
          </cell>
          <cell r="J168">
            <v>412235358.76999998</v>
          </cell>
          <cell r="K168">
            <v>517752438.72000003</v>
          </cell>
          <cell r="L168">
            <v>652995006.64999998</v>
          </cell>
          <cell r="M168">
            <v>768602857.125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</row>
        <row r="169">
          <cell r="H169">
            <v>0</v>
          </cell>
          <cell r="I169">
            <v>0</v>
          </cell>
          <cell r="J169">
            <v>0</v>
          </cell>
          <cell r="K169">
            <v>-58757971.799999997</v>
          </cell>
          <cell r="L169">
            <v>-146641834.97999999</v>
          </cell>
          <cell r="M169">
            <v>-224734608.69999999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</row>
        <row r="173"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</row>
        <row r="174">
          <cell r="H174">
            <v>-16322503.933900001</v>
          </cell>
          <cell r="I174">
            <v>-16322503.933</v>
          </cell>
          <cell r="J174">
            <v>-40892269.018749997</v>
          </cell>
          <cell r="K174">
            <v>-58503888.358499996</v>
          </cell>
          <cell r="L174">
            <v>-58503888.358499996</v>
          </cell>
          <cell r="M174">
            <v>-83687318.171899989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</row>
        <row r="177">
          <cell r="H177">
            <v>1808099.0221399998</v>
          </cell>
          <cell r="I177">
            <v>27861745.285700001</v>
          </cell>
          <cell r="J177">
            <v>29406985.825509999</v>
          </cell>
          <cell r="K177">
            <v>33597826.791819997</v>
          </cell>
          <cell r="L177">
            <v>48542708.691379994</v>
          </cell>
          <cell r="M177">
            <v>69935882.285100013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V177">
            <v>0</v>
          </cell>
          <cell r="W177">
            <v>2387536.6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2387536.6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</row>
        <row r="178">
          <cell r="H178">
            <v>-3261196.3962900001</v>
          </cell>
          <cell r="I178">
            <v>-12688915.806</v>
          </cell>
          <cell r="J178">
            <v>-19395637.199849997</v>
          </cell>
          <cell r="K178">
            <v>-33989246.969909996</v>
          </cell>
          <cell r="L178">
            <v>-44970101.086599998</v>
          </cell>
          <cell r="M178">
            <v>-57135232.532679997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</row>
        <row r="179"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</row>
        <row r="180"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J180">
            <v>0</v>
          </cell>
          <cell r="AK180">
            <v>0</v>
          </cell>
          <cell r="AL180">
            <v>-28256159.530719999</v>
          </cell>
          <cell r="AM180">
            <v>-42683719.144579999</v>
          </cell>
          <cell r="AN180">
            <v>-60943495.872579999</v>
          </cell>
          <cell r="AO180">
            <v>-61001384.172579996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-192884758.72046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</row>
      </sheetData>
      <sheetData sheetId="4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</row>
        <row r="18">
          <cell r="H18">
            <v>1192722.2072639454</v>
          </cell>
          <cell r="I18">
            <v>2220086.2916844124</v>
          </cell>
          <cell r="J18">
            <v>3552772.714447801</v>
          </cell>
          <cell r="K18">
            <v>5032605.1961976588</v>
          </cell>
          <cell r="L18">
            <v>6548548.1422441369</v>
          </cell>
          <cell r="M18">
            <v>8023494.3916355576</v>
          </cell>
          <cell r="N18">
            <v>9500894.5712123644</v>
          </cell>
          <cell r="O18">
            <v>11247059.101107767</v>
          </cell>
          <cell r="P18">
            <v>12773778.98735352</v>
          </cell>
          <cell r="Q18">
            <v>14178461.49835835</v>
          </cell>
          <cell r="R18">
            <v>15532568.811871141</v>
          </cell>
          <cell r="S18">
            <v>16674226.100000001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</row>
        <row r="19">
          <cell r="H19">
            <v>1111442.5614627558</v>
          </cell>
          <cell r="I19">
            <v>2042585.4491585218</v>
          </cell>
          <cell r="J19">
            <v>3199801.3243710734</v>
          </cell>
          <cell r="K19">
            <v>4307812.0562401777</v>
          </cell>
          <cell r="L19">
            <v>5365487.8229627367</v>
          </cell>
          <cell r="M19">
            <v>6514827.2602259535</v>
          </cell>
          <cell r="N19">
            <v>7527904.4395328518</v>
          </cell>
          <cell r="O19">
            <v>8612048.4845424369</v>
          </cell>
          <cell r="P19">
            <v>9768560.816172421</v>
          </cell>
          <cell r="Q19">
            <v>10946599.673833286</v>
          </cell>
          <cell r="R19">
            <v>12175073.047668625</v>
          </cell>
          <cell r="S19">
            <v>13125382.4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</row>
        <row r="24">
          <cell r="H24">
            <v>41068669.393534288</v>
          </cell>
          <cell r="I24">
            <v>122891901.68852916</v>
          </cell>
          <cell r="J24">
            <v>173811378.30935314</v>
          </cell>
          <cell r="K24">
            <v>255689141.19442949</v>
          </cell>
          <cell r="L24">
            <v>297638441.01826257</v>
          </cell>
          <cell r="M24">
            <v>338577322.46080077</v>
          </cell>
          <cell r="N24">
            <v>420455085.34587711</v>
          </cell>
          <cell r="O24">
            <v>476599837.03850091</v>
          </cell>
          <cell r="P24">
            <v>518034219.30837303</v>
          </cell>
          <cell r="Q24">
            <v>629154040.36669087</v>
          </cell>
          <cell r="R24">
            <v>705183391.61711895</v>
          </cell>
          <cell r="S24">
            <v>782033532.35000002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V26">
            <v>25864387.100000001</v>
          </cell>
          <cell r="W26">
            <v>59734970.899999999</v>
          </cell>
          <cell r="X26">
            <v>95941071</v>
          </cell>
          <cell r="Y26">
            <v>135661139</v>
          </cell>
          <cell r="Z26">
            <v>177790399.80000001</v>
          </cell>
          <cell r="AA26">
            <v>221933845.59999999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457828365.19999999</v>
          </cell>
          <cell r="AH26">
            <v>1174754178.5999999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V27">
            <v>816673.2</v>
          </cell>
          <cell r="W27">
            <v>1167316.6987000001</v>
          </cell>
          <cell r="X27">
            <v>3219981.1</v>
          </cell>
          <cell r="Y27">
            <v>4438237.7</v>
          </cell>
          <cell r="Z27">
            <v>4555709</v>
          </cell>
          <cell r="AA27">
            <v>7242118.5999999996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14697169.199999999</v>
          </cell>
          <cell r="AH27">
            <v>36137205.498699993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V28">
            <v>0</v>
          </cell>
          <cell r="W28">
            <v>0</v>
          </cell>
          <cell r="X28">
            <v>48600</v>
          </cell>
          <cell r="Y28">
            <v>62800</v>
          </cell>
          <cell r="Z28">
            <v>92500</v>
          </cell>
          <cell r="AA28">
            <v>112200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20000000</v>
          </cell>
          <cell r="AH28">
            <v>20316100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</row>
        <row r="29"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V29">
            <v>1113609.1000000001</v>
          </cell>
          <cell r="W29">
            <v>2501586.0636999998</v>
          </cell>
          <cell r="X29">
            <v>3517843.3</v>
          </cell>
          <cell r="Y29">
            <v>5520470.0999999996</v>
          </cell>
          <cell r="Z29">
            <v>7487485.2999999998</v>
          </cell>
          <cell r="AA29">
            <v>9360548.5999999996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14031684</v>
          </cell>
          <cell r="AH29">
            <v>43533226.463699996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</row>
        <row r="30"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V30">
            <v>650</v>
          </cell>
          <cell r="W30">
            <v>2847</v>
          </cell>
          <cell r="X30">
            <v>290</v>
          </cell>
          <cell r="Y30">
            <v>449.5</v>
          </cell>
          <cell r="Z30">
            <v>594.5</v>
          </cell>
          <cell r="AA30">
            <v>739.5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118950</v>
          </cell>
          <cell r="AH30">
            <v>124520.5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V31">
            <v>1445.5</v>
          </cell>
          <cell r="W31">
            <v>7787.3</v>
          </cell>
          <cell r="X31">
            <v>17572.8</v>
          </cell>
          <cell r="Y31">
            <v>24740.400000000001</v>
          </cell>
          <cell r="Z31">
            <v>32609.5</v>
          </cell>
          <cell r="AA31">
            <v>40962.5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11500</v>
          </cell>
          <cell r="AH31">
            <v>136618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V32">
            <v>248773.5</v>
          </cell>
          <cell r="W32">
            <v>1551779.9606400002</v>
          </cell>
          <cell r="X32">
            <v>1414509.7</v>
          </cell>
          <cell r="Y32">
            <v>1715076.4</v>
          </cell>
          <cell r="Z32">
            <v>2181310.2000000002</v>
          </cell>
          <cell r="AA32">
            <v>2667905.7999999998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4719283.9000000004</v>
          </cell>
          <cell r="AH32">
            <v>14498639.46064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V33">
            <v>842053.4</v>
          </cell>
          <cell r="W33">
            <v>638573</v>
          </cell>
          <cell r="X33">
            <v>4678754.9000000004</v>
          </cell>
          <cell r="Y33">
            <v>6614611</v>
          </cell>
          <cell r="Z33">
            <v>10038152.1</v>
          </cell>
          <cell r="AA33">
            <v>10834160.4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14627562.4</v>
          </cell>
          <cell r="AH33">
            <v>48273867.199999996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V34">
            <v>-152000</v>
          </cell>
          <cell r="W34">
            <v>-577611.4</v>
          </cell>
          <cell r="X34">
            <v>-9869340.1999999993</v>
          </cell>
          <cell r="Y34">
            <v>-19230581.699999999</v>
          </cell>
          <cell r="Z34">
            <v>-24346926.399999999</v>
          </cell>
          <cell r="AA34">
            <v>-25586447.5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-24412900</v>
          </cell>
          <cell r="AH34">
            <v>-104175807.19999999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X35">
            <v>84623734.930424482</v>
          </cell>
          <cell r="AY35">
            <v>170989044.07703465</v>
          </cell>
          <cell r="AZ35">
            <v>273178866.37503791</v>
          </cell>
          <cell r="BA35">
            <v>364584533.92784095</v>
          </cell>
          <cell r="BB35">
            <v>452700499.300614</v>
          </cell>
          <cell r="BC35">
            <v>552455220.87169409</v>
          </cell>
          <cell r="BD35">
            <v>644488416.61245561</v>
          </cell>
          <cell r="BE35">
            <v>733572048.45987058</v>
          </cell>
          <cell r="BF35">
            <v>843655767.64719748</v>
          </cell>
          <cell r="BG35">
            <v>952569693.04608071</v>
          </cell>
          <cell r="BH35">
            <v>1080757083.8039398</v>
          </cell>
          <cell r="BI35">
            <v>1249512025.5034268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V37">
            <v>1153244.5</v>
          </cell>
          <cell r="W37">
            <v>3711507.6607999997</v>
          </cell>
          <cell r="X37">
            <v>8896462.2000000011</v>
          </cell>
          <cell r="Y37">
            <v>11759070.800000001</v>
          </cell>
          <cell r="Z37">
            <v>14392917.9</v>
          </cell>
          <cell r="AA37">
            <v>19840753.199999999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33284618</v>
          </cell>
          <cell r="AH37">
            <v>93038574.260800004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V38">
            <v>0</v>
          </cell>
          <cell r="W38">
            <v>0</v>
          </cell>
          <cell r="X38">
            <v>0</v>
          </cell>
          <cell r="Y38">
            <v>41033.9</v>
          </cell>
          <cell r="Z38">
            <v>62318.1</v>
          </cell>
          <cell r="AA38">
            <v>86447.7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189799.7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</row>
        <row r="41">
          <cell r="H41">
            <v>59318316.717356466</v>
          </cell>
          <cell r="I41">
            <v>115229844.64010784</v>
          </cell>
          <cell r="J41">
            <v>189778548.53710967</v>
          </cell>
          <cell r="K41">
            <v>258114860.44269466</v>
          </cell>
          <cell r="L41">
            <v>314606750.02528417</v>
          </cell>
          <cell r="M41">
            <v>376730669.93945235</v>
          </cell>
          <cell r="N41">
            <v>445066981.84503734</v>
          </cell>
          <cell r="O41">
            <v>501710379.24351352</v>
          </cell>
          <cell r="P41">
            <v>563834299.1576817</v>
          </cell>
          <cell r="Q41">
            <v>632170611.06326675</v>
          </cell>
          <cell r="R41">
            <v>712931706.95168543</v>
          </cell>
          <cell r="S41">
            <v>796200000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</row>
        <row r="42">
          <cell r="H42">
            <v>69136881.794113606</v>
          </cell>
          <cell r="I42">
            <v>130941545.97449335</v>
          </cell>
          <cell r="J42">
            <v>200789393.17322975</v>
          </cell>
          <cell r="K42">
            <v>277391374.70598257</v>
          </cell>
          <cell r="L42">
            <v>373818061.57669312</v>
          </cell>
          <cell r="M42">
            <v>462622527.91876328</v>
          </cell>
          <cell r="N42">
            <v>560125918.42480254</v>
          </cell>
          <cell r="O42">
            <v>657099757.28951931</v>
          </cell>
          <cell r="P42">
            <v>746658241.11831462</v>
          </cell>
          <cell r="Q42">
            <v>837323100.50078189</v>
          </cell>
          <cell r="R42">
            <v>916906244.52067065</v>
          </cell>
          <cell r="S42">
            <v>1002994690.8906707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</row>
        <row r="43">
          <cell r="H43">
            <v>-11000000</v>
          </cell>
          <cell r="I43">
            <v>-22000000</v>
          </cell>
          <cell r="J43">
            <v>-33000000</v>
          </cell>
          <cell r="K43">
            <v>-40082786.122713335</v>
          </cell>
          <cell r="L43">
            <v>-63265572.24542667</v>
          </cell>
          <cell r="M43">
            <v>-68048358.368139997</v>
          </cell>
          <cell r="N43">
            <v>-72831144.490853325</v>
          </cell>
          <cell r="O43">
            <v>-77613930.613566652</v>
          </cell>
          <cell r="P43">
            <v>-82396716.736279979</v>
          </cell>
          <cell r="Q43">
            <v>-87179502.858993307</v>
          </cell>
          <cell r="R43">
            <v>-91962288.981706634</v>
          </cell>
          <cell r="S43">
            <v>-96745075.104419962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5">
          <cell r="H45">
            <v>10500000</v>
          </cell>
          <cell r="I45">
            <v>21000000</v>
          </cell>
          <cell r="J45">
            <v>32000000</v>
          </cell>
          <cell r="K45">
            <v>43000000</v>
          </cell>
          <cell r="L45">
            <v>54000000</v>
          </cell>
          <cell r="M45">
            <v>66000000</v>
          </cell>
          <cell r="N45">
            <v>77000000</v>
          </cell>
          <cell r="O45">
            <v>89000000</v>
          </cell>
          <cell r="P45">
            <v>100000000</v>
          </cell>
          <cell r="Q45">
            <v>111500000</v>
          </cell>
          <cell r="R45">
            <v>125500000</v>
          </cell>
          <cell r="S45">
            <v>136630860.97999999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</row>
        <row r="46">
          <cell r="H46">
            <v>1500000</v>
          </cell>
          <cell r="I46">
            <v>3000000</v>
          </cell>
          <cell r="J46">
            <v>5000000</v>
          </cell>
          <cell r="K46">
            <v>8000000</v>
          </cell>
          <cell r="L46">
            <v>11000000</v>
          </cell>
          <cell r="M46">
            <v>14000000</v>
          </cell>
          <cell r="N46">
            <v>17000000</v>
          </cell>
          <cell r="O46">
            <v>20000000</v>
          </cell>
          <cell r="P46">
            <v>23000000</v>
          </cell>
          <cell r="Q46">
            <v>29000000</v>
          </cell>
          <cell r="R46">
            <v>35000000</v>
          </cell>
          <cell r="S46">
            <v>41477993.350000001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</row>
        <row r="47">
          <cell r="H47">
            <v>3735583.3554724818</v>
          </cell>
          <cell r="I47">
            <v>5915536.8841018742</v>
          </cell>
          <cell r="J47">
            <v>7596283.6669081971</v>
          </cell>
          <cell r="K47">
            <v>8875016.7891933452</v>
          </cell>
          <cell r="L47">
            <v>10831849.583538409</v>
          </cell>
          <cell r="M47">
            <v>15331849.583538409</v>
          </cell>
          <cell r="N47">
            <v>22134308.325189918</v>
          </cell>
          <cell r="O47">
            <v>29207208.325189918</v>
          </cell>
          <cell r="P47">
            <v>43425991.293243915</v>
          </cell>
          <cell r="Q47">
            <v>53428179.139551453</v>
          </cell>
          <cell r="R47">
            <v>72850608.829614967</v>
          </cell>
          <cell r="S47">
            <v>85577812.192237988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</row>
        <row r="48">
          <cell r="H48">
            <v>7722632.0014471449</v>
          </cell>
          <cell r="I48">
            <v>16023507.961865686</v>
          </cell>
          <cell r="J48">
            <v>24107444.564537141</v>
          </cell>
          <cell r="K48">
            <v>31909295.894540787</v>
          </cell>
          <cell r="L48">
            <v>42253574.858053856</v>
          </cell>
          <cell r="M48">
            <v>52005589.568625942</v>
          </cell>
          <cell r="N48">
            <v>65823592.890253328</v>
          </cell>
          <cell r="O48">
            <v>76843323.243589148</v>
          </cell>
          <cell r="P48">
            <v>91644812.696081057</v>
          </cell>
          <cell r="Q48">
            <v>102503292.33465385</v>
          </cell>
          <cell r="R48">
            <v>116993952.99460813</v>
          </cell>
          <cell r="S48">
            <v>133990224.42460814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</row>
        <row r="49">
          <cell r="H49">
            <v>640354.43430596986</v>
          </cell>
          <cell r="I49">
            <v>1199654.3656228581</v>
          </cell>
          <cell r="J49">
            <v>1660891.7268262142</v>
          </cell>
          <cell r="K49">
            <v>2472070.812798487</v>
          </cell>
          <cell r="L49">
            <v>3525102.9817025783</v>
          </cell>
          <cell r="M49">
            <v>5005352.7272777539</v>
          </cell>
          <cell r="N49">
            <v>6712636.5523875495</v>
          </cell>
          <cell r="O49">
            <v>8172397.6377713205</v>
          </cell>
          <cell r="P49">
            <v>9300294.2868397199</v>
          </cell>
          <cell r="Q49">
            <v>10414354.226224171</v>
          </cell>
          <cell r="R49">
            <v>10876321.884289965</v>
          </cell>
          <cell r="S49">
            <v>11686605.594289966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</row>
        <row r="50">
          <cell r="H50">
            <v>10685808.677240998</v>
          </cell>
          <cell r="I50">
            <v>21829658.636822358</v>
          </cell>
          <cell r="J50">
            <v>34276199.316898659</v>
          </cell>
          <cell r="K50">
            <v>47563630.221945092</v>
          </cell>
          <cell r="L50">
            <v>64553603.743715905</v>
          </cell>
          <cell r="M50">
            <v>81295468.168279439</v>
          </cell>
          <cell r="N50">
            <v>100947447.77360645</v>
          </cell>
          <cell r="O50">
            <v>118364662.32742894</v>
          </cell>
          <cell r="P50">
            <v>131274104.19155954</v>
          </cell>
          <cell r="Q50">
            <v>143774111.86941499</v>
          </cell>
          <cell r="R50">
            <v>154404535.84819922</v>
          </cell>
          <cell r="S50">
            <v>164307706.48819923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</row>
        <row r="51">
          <cell r="H51">
            <v>1500000</v>
          </cell>
          <cell r="I51">
            <v>3000000</v>
          </cell>
          <cell r="J51">
            <v>5000000</v>
          </cell>
          <cell r="K51">
            <v>7000000</v>
          </cell>
          <cell r="L51">
            <v>9000000</v>
          </cell>
          <cell r="M51">
            <v>11000000</v>
          </cell>
          <cell r="N51">
            <v>13000000</v>
          </cell>
          <cell r="O51">
            <v>15000000</v>
          </cell>
          <cell r="P51">
            <v>17000000</v>
          </cell>
          <cell r="Q51">
            <v>19000000</v>
          </cell>
          <cell r="R51">
            <v>21041251.600000001</v>
          </cell>
          <cell r="S51">
            <v>24041251.630000003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</row>
        <row r="53">
          <cell r="H53">
            <v>1288336.3912114154</v>
          </cell>
          <cell r="I53">
            <v>2144486.2483720994</v>
          </cell>
          <cell r="J53">
            <v>2785085.0741666513</v>
          </cell>
          <cell r="K53">
            <v>3509316.0433503822</v>
          </cell>
          <cell r="L53">
            <v>4398106.9376962148</v>
          </cell>
          <cell r="M53">
            <v>5412500.2054661214</v>
          </cell>
          <cell r="N53">
            <v>6819580.4164859168</v>
          </cell>
          <cell r="O53">
            <v>7793439.0092967888</v>
          </cell>
          <cell r="P53">
            <v>8797340.7125704959</v>
          </cell>
          <cell r="Q53">
            <v>9704347.982345948</v>
          </cell>
          <cell r="R53">
            <v>10969635.379971551</v>
          </cell>
          <cell r="S53">
            <v>12108571.209971551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V54">
            <v>402141.2</v>
          </cell>
          <cell r="W54">
            <v>1018228.5</v>
          </cell>
          <cell r="X54">
            <v>3053751.1</v>
          </cell>
          <cell r="Y54">
            <v>7848687.5</v>
          </cell>
          <cell r="Z54">
            <v>19107349.899999999</v>
          </cell>
          <cell r="AA54">
            <v>24719765.5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33872600</v>
          </cell>
          <cell r="AH54">
            <v>90022523.700000003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</row>
        <row r="56">
          <cell r="H56">
            <v>29816892.596730929</v>
          </cell>
          <cell r="I56">
            <v>51567691.767512247</v>
          </cell>
          <cell r="J56">
            <v>80358854.172375619</v>
          </cell>
          <cell r="K56">
            <v>114072942.03393297</v>
          </cell>
          <cell r="L56">
            <v>154365420.74420762</v>
          </cell>
          <cell r="M56">
            <v>193027650.16518843</v>
          </cell>
          <cell r="N56">
            <v>234419055.00799149</v>
          </cell>
          <cell r="O56">
            <v>275553918.34391618</v>
          </cell>
          <cell r="P56">
            <v>318032002.84830117</v>
          </cell>
          <cell r="Q56">
            <v>355668832.61891747</v>
          </cell>
          <cell r="R56">
            <v>391991948.4152208</v>
          </cell>
          <cell r="S56">
            <v>426036314.51522082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</row>
        <row r="57">
          <cell r="H57">
            <v>8419.0633227739982</v>
          </cell>
          <cell r="I57">
            <v>11115.844208855175</v>
          </cell>
          <cell r="J57">
            <v>13544.056385693784</v>
          </cell>
          <cell r="K57">
            <v>15435.131144047262</v>
          </cell>
          <cell r="L57">
            <v>22591.611121646798</v>
          </cell>
          <cell r="M57">
            <v>30859.978782267761</v>
          </cell>
          <cell r="N57">
            <v>96720.423739781603</v>
          </cell>
          <cell r="O57">
            <v>149389.26845151605</v>
          </cell>
          <cell r="P57">
            <v>163455.46001486544</v>
          </cell>
          <cell r="Q57">
            <v>190768.18933878411</v>
          </cell>
          <cell r="R57">
            <v>196921.18146245377</v>
          </cell>
          <cell r="S57">
            <v>206927.20146245376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</row>
        <row r="59">
          <cell r="H59">
            <v>876589.16666666663</v>
          </cell>
          <cell r="I59">
            <v>1753178.3333333333</v>
          </cell>
          <cell r="J59">
            <v>2629767.5</v>
          </cell>
          <cell r="K59">
            <v>3506356.6666666665</v>
          </cell>
          <cell r="L59">
            <v>4382945.833333333</v>
          </cell>
          <cell r="M59">
            <v>5259535</v>
          </cell>
          <cell r="N59">
            <v>6136124.166666667</v>
          </cell>
          <cell r="O59">
            <v>7012713.333333334</v>
          </cell>
          <cell r="P59">
            <v>7889302.5000000009</v>
          </cell>
          <cell r="Q59">
            <v>8765891.6666666679</v>
          </cell>
          <cell r="R59">
            <v>9642480.833333334</v>
          </cell>
          <cell r="S59">
            <v>10519070</v>
          </cell>
          <cell r="V59">
            <v>2423364</v>
          </cell>
          <cell r="W59">
            <v>4883565.8013000004</v>
          </cell>
          <cell r="X59">
            <v>7706293.2000000002</v>
          </cell>
          <cell r="Y59">
            <v>10679594.699999999</v>
          </cell>
          <cell r="Z59">
            <v>13429265.9</v>
          </cell>
          <cell r="AA59">
            <v>16303944.6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29908521.5</v>
          </cell>
          <cell r="AH59">
            <v>85334549.701299995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</row>
        <row r="60">
          <cell r="H60">
            <v>2125813.7999999998</v>
          </cell>
          <cell r="I60">
            <v>4558233.9000000004</v>
          </cell>
          <cell r="J60">
            <v>6732049.3000000007</v>
          </cell>
          <cell r="K60">
            <v>8930807</v>
          </cell>
          <cell r="L60">
            <v>11068231.4</v>
          </cell>
          <cell r="M60">
            <v>13359189.600000001</v>
          </cell>
          <cell r="N60">
            <v>16049741.100000001</v>
          </cell>
          <cell r="O60">
            <v>18659646</v>
          </cell>
          <cell r="P60">
            <v>20924111.800000001</v>
          </cell>
          <cell r="Q60">
            <v>23129461.100000001</v>
          </cell>
          <cell r="R60">
            <v>25515447.400000002</v>
          </cell>
          <cell r="S60">
            <v>27851745.008870002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H61">
            <v>16554875.211825058</v>
          </cell>
          <cell r="I61">
            <v>30227738.996186141</v>
          </cell>
          <cell r="J61">
            <v>48812547.710136712</v>
          </cell>
          <cell r="K61">
            <v>70108627.09041965</v>
          </cell>
          <cell r="L61">
            <v>89086782.588968724</v>
          </cell>
          <cell r="M61">
            <v>110000309.23595402</v>
          </cell>
          <cell r="N61">
            <v>126274584.20593454</v>
          </cell>
          <cell r="O61">
            <v>148139615.20289144</v>
          </cell>
          <cell r="P61">
            <v>167785512.98342407</v>
          </cell>
          <cell r="Q61">
            <v>189880121.22022763</v>
          </cell>
          <cell r="R61">
            <v>210910764.11254075</v>
          </cell>
          <cell r="S61">
            <v>229191438.77999997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J61">
            <v>24014209.109468844</v>
          </cell>
          <cell r="AK61">
            <v>43644534.713459134</v>
          </cell>
          <cell r="AL61">
            <v>70764671.953879207</v>
          </cell>
          <cell r="AM61">
            <v>102251537.4811168</v>
          </cell>
          <cell r="AN61">
            <v>131650400.30444777</v>
          </cell>
          <cell r="AO61">
            <v>162141309.6997093</v>
          </cell>
          <cell r="AP61">
            <v>192632219.09497082</v>
          </cell>
          <cell r="AQ61">
            <v>217927436.42784828</v>
          </cell>
          <cell r="AR61">
            <v>252056508.99999583</v>
          </cell>
          <cell r="AS61">
            <v>283923687.01323313</v>
          </cell>
          <cell r="AT61">
            <v>314074984.80488986</v>
          </cell>
          <cell r="AU61">
            <v>339892467.00488985</v>
          </cell>
          <cell r="AV61">
            <v>2134973966.6079087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J62">
            <v>14613833.051456289</v>
          </cell>
          <cell r="AK62">
            <v>26886856.277641855</v>
          </cell>
          <cell r="AL62">
            <v>43131272.703106433</v>
          </cell>
          <cell r="AM62">
            <v>61335259.063195705</v>
          </cell>
          <cell r="AN62">
            <v>76218759.069812551</v>
          </cell>
          <cell r="AO62">
            <v>94526078.517516688</v>
          </cell>
          <cell r="AP62">
            <v>107204169.44792713</v>
          </cell>
          <cell r="AQ62">
            <v>124093502.53534566</v>
          </cell>
          <cell r="AR62">
            <v>140073530.75384274</v>
          </cell>
          <cell r="AS62">
            <v>159760438.62648046</v>
          </cell>
          <cell r="AT62">
            <v>178680640.9168877</v>
          </cell>
          <cell r="AU62">
            <v>194887556.84999999</v>
          </cell>
          <cell r="AV62">
            <v>1221411897.8132131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</row>
        <row r="63">
          <cell r="H63">
            <v>120000</v>
          </cell>
          <cell r="I63">
            <v>220000</v>
          </cell>
          <cell r="J63">
            <v>340000</v>
          </cell>
          <cell r="K63">
            <v>440000</v>
          </cell>
          <cell r="L63">
            <v>540000</v>
          </cell>
          <cell r="M63">
            <v>660000</v>
          </cell>
          <cell r="N63">
            <v>760000</v>
          </cell>
          <cell r="O63">
            <v>860000</v>
          </cell>
          <cell r="P63">
            <v>1060000</v>
          </cell>
          <cell r="Q63">
            <v>1190000</v>
          </cell>
          <cell r="R63">
            <v>1320000</v>
          </cell>
          <cell r="S63">
            <v>1476530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V65">
            <v>1925347.1</v>
          </cell>
          <cell r="W65">
            <v>8580403.9000000004</v>
          </cell>
          <cell r="X65">
            <v>13274389.1</v>
          </cell>
          <cell r="Y65">
            <v>18799488.800000001</v>
          </cell>
          <cell r="Z65">
            <v>24244348.399999999</v>
          </cell>
          <cell r="AA65">
            <v>30086701.800000001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41653103.200000003</v>
          </cell>
          <cell r="AH65">
            <v>138563782.30000001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V66">
            <v>1257200</v>
          </cell>
          <cell r="W66">
            <v>14625</v>
          </cell>
          <cell r="X66">
            <v>31917.1</v>
          </cell>
          <cell r="Y66">
            <v>57972.2</v>
          </cell>
          <cell r="Z66">
            <v>106846.9</v>
          </cell>
          <cell r="AA66">
            <v>182033.6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3532447.4</v>
          </cell>
          <cell r="AH66">
            <v>5183042.2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V67">
            <v>181003.2</v>
          </cell>
          <cell r="W67">
            <v>366433.01870000002</v>
          </cell>
          <cell r="X67">
            <v>647212.30000000005</v>
          </cell>
          <cell r="Y67">
            <v>1077591</v>
          </cell>
          <cell r="Z67">
            <v>1549855.4</v>
          </cell>
          <cell r="AA67">
            <v>2229629.7000000002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1854790</v>
          </cell>
          <cell r="AH67">
            <v>7906514.6186999995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</row>
        <row r="68"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V68">
            <v>1148479.3999999999</v>
          </cell>
          <cell r="W68">
            <v>3428933.3892799998</v>
          </cell>
          <cell r="X68">
            <v>3656229</v>
          </cell>
          <cell r="Y68">
            <v>4850753</v>
          </cell>
          <cell r="Z68">
            <v>6096315.0999999996</v>
          </cell>
          <cell r="AA68">
            <v>7446502.7999999998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10081912</v>
          </cell>
          <cell r="AH68">
            <v>36709124.689280003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V70">
            <v>1436.6</v>
          </cell>
          <cell r="W70">
            <v>3010.0487999999987</v>
          </cell>
          <cell r="X70">
            <v>5337.7</v>
          </cell>
          <cell r="Y70">
            <v>7235.8</v>
          </cell>
          <cell r="Z70">
            <v>10765.2</v>
          </cell>
          <cell r="AA70">
            <v>15046.6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24705</v>
          </cell>
          <cell r="AH70">
            <v>67536.948799999998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V71">
            <v>1398495.5</v>
          </cell>
          <cell r="W71">
            <v>7230424.3991</v>
          </cell>
          <cell r="X71">
            <v>7427616</v>
          </cell>
          <cell r="Y71">
            <v>12156527.4</v>
          </cell>
          <cell r="Z71">
            <v>15937259</v>
          </cell>
          <cell r="AA71">
            <v>19854977.300000001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61171198.399999999</v>
          </cell>
          <cell r="AH71">
            <v>125176497.9991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V72">
            <v>118646.8</v>
          </cell>
          <cell r="W72">
            <v>208785.49919999999</v>
          </cell>
          <cell r="X72">
            <v>385929.6</v>
          </cell>
          <cell r="Y72">
            <v>636155.4</v>
          </cell>
          <cell r="Z72">
            <v>899382.3</v>
          </cell>
          <cell r="AA72">
            <v>1126804.8999999999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2405860.5</v>
          </cell>
          <cell r="AH72">
            <v>5781564.9991999995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V73">
            <v>1652</v>
          </cell>
          <cell r="W73">
            <v>2951.6997000000001</v>
          </cell>
          <cell r="X73">
            <v>5789.2</v>
          </cell>
          <cell r="Y73">
            <v>7125.8</v>
          </cell>
          <cell r="Z73">
            <v>7889.9</v>
          </cell>
          <cell r="AA73">
            <v>12067.8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167246</v>
          </cell>
          <cell r="AH73">
            <v>204722.39970000001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V74">
            <v>0</v>
          </cell>
          <cell r="W74">
            <v>0</v>
          </cell>
          <cell r="X74">
            <v>1640</v>
          </cell>
          <cell r="Y74">
            <v>4750</v>
          </cell>
          <cell r="Z74">
            <v>11515</v>
          </cell>
          <cell r="AA74">
            <v>23225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8500</v>
          </cell>
          <cell r="AH74">
            <v>49630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</row>
        <row r="75">
          <cell r="H75">
            <v>221000</v>
          </cell>
          <cell r="I75">
            <v>568000</v>
          </cell>
          <cell r="J75">
            <v>1193000</v>
          </cell>
          <cell r="K75">
            <v>3143000</v>
          </cell>
          <cell r="L75">
            <v>5793000</v>
          </cell>
          <cell r="M75">
            <v>9243000</v>
          </cell>
          <cell r="N75">
            <v>14393000</v>
          </cell>
          <cell r="O75">
            <v>19428000</v>
          </cell>
          <cell r="P75">
            <v>23453000</v>
          </cell>
          <cell r="Q75">
            <v>27488000</v>
          </cell>
          <cell r="R75">
            <v>30558000</v>
          </cell>
          <cell r="S75">
            <v>33491760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</row>
        <row r="76">
          <cell r="H76">
            <v>2437800</v>
          </cell>
          <cell r="I76">
            <v>5355100</v>
          </cell>
          <cell r="J76">
            <v>8695700</v>
          </cell>
          <cell r="K76">
            <v>14016900</v>
          </cell>
          <cell r="L76">
            <v>18947700</v>
          </cell>
          <cell r="M76">
            <v>24617300</v>
          </cell>
          <cell r="N76">
            <v>30466800</v>
          </cell>
          <cell r="O76">
            <v>36964400</v>
          </cell>
          <cell r="P76">
            <v>43057500</v>
          </cell>
          <cell r="Q76">
            <v>48170500</v>
          </cell>
          <cell r="R76">
            <v>53496400</v>
          </cell>
          <cell r="S76">
            <v>62893720.719999999</v>
          </cell>
          <cell r="V76">
            <v>152553.20000000001</v>
          </cell>
          <cell r="W76">
            <v>599028.28330000001</v>
          </cell>
          <cell r="X76">
            <v>243899.9</v>
          </cell>
          <cell r="Y76">
            <v>380264.8</v>
          </cell>
          <cell r="Z76">
            <v>494484.7</v>
          </cell>
          <cell r="AA76">
            <v>619192.1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856250</v>
          </cell>
          <cell r="AH76">
            <v>3345672.9833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3241130</v>
          </cell>
          <cell r="R78">
            <v>6482260</v>
          </cell>
          <cell r="S78">
            <v>9723390</v>
          </cell>
          <cell r="V78">
            <v>12500</v>
          </cell>
          <cell r="W78">
            <v>55500</v>
          </cell>
          <cell r="X78">
            <v>15500</v>
          </cell>
          <cell r="Y78">
            <v>23000</v>
          </cell>
          <cell r="Z78">
            <v>2093175</v>
          </cell>
          <cell r="AA78">
            <v>4165850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8454617.5</v>
          </cell>
          <cell r="AH78">
            <v>14820142.5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15000000</v>
          </cell>
          <cell r="AV78">
            <v>15000000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</row>
        <row r="79">
          <cell r="H79">
            <v>2382962.6378366668</v>
          </cell>
          <cell r="I79">
            <v>4765925.2756733336</v>
          </cell>
          <cell r="J79">
            <v>7148887.9135100003</v>
          </cell>
          <cell r="K79">
            <v>9531850.5513466671</v>
          </cell>
          <cell r="L79">
            <v>11914813.189183334</v>
          </cell>
          <cell r="M79">
            <v>14297775.827020001</v>
          </cell>
          <cell r="N79">
            <v>16680738.464856667</v>
          </cell>
          <cell r="O79">
            <v>19063701.102693334</v>
          </cell>
          <cell r="P79">
            <v>21446663.740529999</v>
          </cell>
          <cell r="Q79">
            <v>23829626.378366664</v>
          </cell>
          <cell r="R79">
            <v>26212589.016203329</v>
          </cell>
          <cell r="S79">
            <v>34638521.731614992</v>
          </cell>
          <cell r="V79">
            <v>1598159.34</v>
          </cell>
          <cell r="W79">
            <v>3962847.8491400001</v>
          </cell>
          <cell r="X79">
            <v>5968875.2999999998</v>
          </cell>
          <cell r="Y79">
            <v>8570700.4000000004</v>
          </cell>
          <cell r="Z79">
            <v>11380582.4</v>
          </cell>
          <cell r="AA79">
            <v>14350194.4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23468307</v>
          </cell>
          <cell r="AH79">
            <v>69299666.689139992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</row>
        <row r="80">
          <cell r="H80">
            <v>0</v>
          </cell>
          <cell r="I80">
            <v>0</v>
          </cell>
          <cell r="J80">
            <v>200727.20566186789</v>
          </cell>
          <cell r="K80">
            <v>200727.20566186789</v>
          </cell>
          <cell r="L80">
            <v>200727.20566186789</v>
          </cell>
          <cell r="M80">
            <v>401454.41132373578</v>
          </cell>
          <cell r="N80">
            <v>401454.41132373578</v>
          </cell>
          <cell r="O80">
            <v>401454.41132373578</v>
          </cell>
          <cell r="P80">
            <v>602181.6169856037</v>
          </cell>
          <cell r="Q80">
            <v>602181.6169856037</v>
          </cell>
          <cell r="R80">
            <v>602181.6169856037</v>
          </cell>
          <cell r="S80">
            <v>802908.82264747156</v>
          </cell>
          <cell r="V80">
            <v>44500.2</v>
          </cell>
          <cell r="W80">
            <v>119803.4</v>
          </cell>
          <cell r="X80">
            <v>226722.6</v>
          </cell>
          <cell r="Y80">
            <v>340170.3</v>
          </cell>
          <cell r="Z80">
            <v>461271</v>
          </cell>
          <cell r="AA80">
            <v>592560.80000000005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568830.9</v>
          </cell>
          <cell r="AH80">
            <v>2353859.2000000002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H81">
            <v>15100000</v>
          </cell>
          <cell r="I81">
            <v>28800000</v>
          </cell>
          <cell r="J81">
            <v>43900000</v>
          </cell>
          <cell r="K81">
            <v>62054100</v>
          </cell>
          <cell r="L81">
            <v>80804100</v>
          </cell>
          <cell r="M81">
            <v>98958200</v>
          </cell>
          <cell r="N81">
            <v>120958200</v>
          </cell>
          <cell r="O81">
            <v>142958200</v>
          </cell>
          <cell r="P81">
            <v>164188200</v>
          </cell>
          <cell r="Q81">
            <v>182388200</v>
          </cell>
          <cell r="R81">
            <v>199998100</v>
          </cell>
          <cell r="S81">
            <v>218198068.30000001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</row>
        <row r="82">
          <cell r="H82">
            <v>4919028</v>
          </cell>
          <cell r="I82">
            <v>9919028</v>
          </cell>
          <cell r="J82">
            <v>14919028</v>
          </cell>
          <cell r="K82">
            <v>19919028</v>
          </cell>
          <cell r="L82">
            <v>24919028</v>
          </cell>
          <cell r="M82">
            <v>29919028</v>
          </cell>
          <cell r="N82">
            <v>34919028</v>
          </cell>
          <cell r="O82">
            <v>39919028</v>
          </cell>
          <cell r="P82">
            <v>44919028</v>
          </cell>
          <cell r="Q82">
            <v>50919028</v>
          </cell>
          <cell r="R82">
            <v>58919028</v>
          </cell>
          <cell r="S82">
            <v>67919028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H83">
            <v>13017302.9</v>
          </cell>
          <cell r="I83">
            <v>40996159.899999999</v>
          </cell>
          <cell r="J83">
            <v>75339540.5</v>
          </cell>
          <cell r="K83">
            <v>98586202.5</v>
          </cell>
          <cell r="L83">
            <v>113057055.09999999</v>
          </cell>
          <cell r="M83">
            <v>130497913.59999999</v>
          </cell>
          <cell r="N83">
            <v>147574066.90000001</v>
          </cell>
          <cell r="O83">
            <v>165651341.59999999</v>
          </cell>
          <cell r="P83">
            <v>185194224.40000001</v>
          </cell>
          <cell r="Q83">
            <v>198441928.30000001</v>
          </cell>
          <cell r="R83">
            <v>206081282.60000002</v>
          </cell>
          <cell r="S83">
            <v>211535007.06000003</v>
          </cell>
          <cell r="V83">
            <v>7500288.0379999997</v>
          </cell>
          <cell r="W83">
            <v>9308810.9889400005</v>
          </cell>
          <cell r="X83">
            <v>6919612.9000000004</v>
          </cell>
          <cell r="Y83">
            <v>8154480.2799999993</v>
          </cell>
          <cell r="Z83">
            <v>10242046.5</v>
          </cell>
          <cell r="AA83">
            <v>12095114.699999999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14528907.300000001</v>
          </cell>
          <cell r="AH83">
            <v>68749260.706939995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</row>
        <row r="84"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25000000</v>
          </cell>
          <cell r="V84">
            <v>60050</v>
          </cell>
          <cell r="W84">
            <v>210000</v>
          </cell>
          <cell r="X84">
            <v>490900.6</v>
          </cell>
          <cell r="Y84">
            <v>1336007.3999999999</v>
          </cell>
          <cell r="Z84">
            <v>2423049.4</v>
          </cell>
          <cell r="AA84">
            <v>4423049.4000000004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1000000</v>
          </cell>
          <cell r="AH84">
            <v>9943056.8000000007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</row>
        <row r="85">
          <cell r="H85">
            <v>2945408.0166666671</v>
          </cell>
          <cell r="I85">
            <v>5991824.4333333336</v>
          </cell>
          <cell r="J85">
            <v>9013991.4500000011</v>
          </cell>
          <cell r="K85">
            <v>12333033.366666667</v>
          </cell>
          <cell r="L85">
            <v>15842216.883333335</v>
          </cell>
          <cell r="M85">
            <v>19884355.300000001</v>
          </cell>
          <cell r="N85">
            <v>23436366.316666666</v>
          </cell>
          <cell r="O85">
            <v>26924159.933333334</v>
          </cell>
          <cell r="P85">
            <v>30744171.25</v>
          </cell>
          <cell r="Q85">
            <v>34220041.766666666</v>
          </cell>
          <cell r="R85">
            <v>37817984.18333333</v>
          </cell>
          <cell r="S85">
            <v>41568478.089999996</v>
          </cell>
          <cell r="V85">
            <v>1556351.4</v>
          </cell>
          <cell r="W85">
            <v>16709229.635400001</v>
          </cell>
          <cell r="X85">
            <v>2971499.4</v>
          </cell>
          <cell r="Y85">
            <v>5307752</v>
          </cell>
          <cell r="Z85">
            <v>10246885.300000001</v>
          </cell>
          <cell r="AA85">
            <v>12844717.199999999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3813620</v>
          </cell>
          <cell r="AH85">
            <v>53450054.935399994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</row>
        <row r="87"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V87">
            <v>21614.2</v>
          </cell>
          <cell r="W87">
            <v>0</v>
          </cell>
          <cell r="X87">
            <v>190554</v>
          </cell>
          <cell r="Y87">
            <v>534299</v>
          </cell>
          <cell r="Z87">
            <v>588829</v>
          </cell>
          <cell r="AA87">
            <v>665599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476000</v>
          </cell>
          <cell r="AH87">
            <v>2476895.2000000002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</row>
        <row r="89">
          <cell r="H89">
            <v>10652197.4</v>
          </cell>
          <cell r="I89">
            <v>21059333.200000003</v>
          </cell>
          <cell r="J89">
            <v>31952939.400000002</v>
          </cell>
          <cell r="K89">
            <v>43318936.700000003</v>
          </cell>
          <cell r="L89">
            <v>54032457.200000003</v>
          </cell>
          <cell r="M89">
            <v>64673064.200000003</v>
          </cell>
          <cell r="N89">
            <v>75641065.200000003</v>
          </cell>
          <cell r="O89">
            <v>86119555</v>
          </cell>
          <cell r="P89">
            <v>97031375.5</v>
          </cell>
          <cell r="Q89">
            <v>108943331.2</v>
          </cell>
          <cell r="R89">
            <v>120897133.40000001</v>
          </cell>
          <cell r="S89">
            <v>129635660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V90">
            <v>16420000</v>
          </cell>
          <cell r="W90">
            <v>32653900</v>
          </cell>
          <cell r="X90">
            <v>45958200</v>
          </cell>
          <cell r="Y90">
            <v>58229200</v>
          </cell>
          <cell r="Z90">
            <v>70570100</v>
          </cell>
          <cell r="AA90">
            <v>82323433.060300007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158573363.90000001</v>
          </cell>
          <cell r="AH90">
            <v>464728196.96029997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X90">
            <v>23697600</v>
          </cell>
          <cell r="AY90">
            <v>47395200</v>
          </cell>
          <cell r="AZ90">
            <v>71092800</v>
          </cell>
          <cell r="BA90">
            <v>94790400</v>
          </cell>
          <cell r="BB90">
            <v>118488000</v>
          </cell>
          <cell r="BC90">
            <v>142185600</v>
          </cell>
          <cell r="BD90">
            <v>165883200</v>
          </cell>
          <cell r="BE90">
            <v>189580800</v>
          </cell>
          <cell r="BF90">
            <v>213278400</v>
          </cell>
          <cell r="BG90">
            <v>236976000</v>
          </cell>
          <cell r="BH90">
            <v>260673600</v>
          </cell>
          <cell r="BI90">
            <v>320131285</v>
          </cell>
        </row>
        <row r="91"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V91">
            <v>85119757</v>
          </cell>
          <cell r="W91">
            <v>160692615.69999999</v>
          </cell>
          <cell r="X91">
            <v>241071353.09999999</v>
          </cell>
          <cell r="Y91">
            <v>318572963.10000002</v>
          </cell>
          <cell r="Z91">
            <v>414614779.89999998</v>
          </cell>
          <cell r="AA91">
            <v>520361080.39999998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898372639.70000017</v>
          </cell>
          <cell r="AH91">
            <v>2638805188.9000001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V92">
            <v>3463700.0000200002</v>
          </cell>
          <cell r="W92">
            <v>21986800</v>
          </cell>
          <cell r="X92">
            <v>40957300</v>
          </cell>
          <cell r="Y92">
            <v>66873700</v>
          </cell>
          <cell r="Z92">
            <v>94715300</v>
          </cell>
          <cell r="AA92">
            <v>123135777.6919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284794292.39999998</v>
          </cell>
          <cell r="AH92">
            <v>635926870.0919199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</row>
        <row r="93">
          <cell r="H93">
            <v>0</v>
          </cell>
          <cell r="I93">
            <v>2000000</v>
          </cell>
          <cell r="J93">
            <v>7400000</v>
          </cell>
          <cell r="K93">
            <v>11400000</v>
          </cell>
          <cell r="L93">
            <v>18611610.800000001</v>
          </cell>
          <cell r="M93">
            <v>29611610.800000001</v>
          </cell>
          <cell r="N93">
            <v>40611610.799999997</v>
          </cell>
          <cell r="O93">
            <v>51611610.799999997</v>
          </cell>
          <cell r="P93">
            <v>64996509.399999961</v>
          </cell>
          <cell r="Q93">
            <v>68996509.399999961</v>
          </cell>
          <cell r="R93">
            <v>71731994.399999961</v>
          </cell>
          <cell r="S93">
            <v>71731994.399999961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</row>
        <row r="104">
          <cell r="H104">
            <v>68501220.799999997</v>
          </cell>
          <cell r="I104">
            <v>136993393.80000001</v>
          </cell>
          <cell r="J104">
            <v>208866505.90000001</v>
          </cell>
          <cell r="K104">
            <v>282650238.5</v>
          </cell>
          <cell r="L104">
            <v>354086133.19999999</v>
          </cell>
          <cell r="M104">
            <v>428639338.19999999</v>
          </cell>
          <cell r="N104">
            <v>499813171.60000002</v>
          </cell>
          <cell r="O104">
            <v>568605812.30000007</v>
          </cell>
          <cell r="P104">
            <v>640649351.50000012</v>
          </cell>
          <cell r="Q104">
            <v>717705613.80000007</v>
          </cell>
          <cell r="R104">
            <v>792808178.80000007</v>
          </cell>
          <cell r="S104">
            <v>894693061.70000005</v>
          </cell>
          <cell r="V104">
            <v>52586787.968999997</v>
          </cell>
          <cell r="W104">
            <v>105772380.41722</v>
          </cell>
          <cell r="X104">
            <v>176943772.15000001</v>
          </cell>
          <cell r="Y104">
            <v>227050758.84</v>
          </cell>
          <cell r="Z104">
            <v>304346211.47000003</v>
          </cell>
          <cell r="AA104">
            <v>390937453.76999998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675813370.20000005</v>
          </cell>
          <cell r="AH104">
            <v>1933450734.81622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X104">
            <v>1040580.5</v>
          </cell>
          <cell r="AY104">
            <v>2079882.1</v>
          </cell>
          <cell r="AZ104">
            <v>3131319.2</v>
          </cell>
          <cell r="BA104">
            <v>4189177.2</v>
          </cell>
          <cell r="BB104">
            <v>5238950.8000000007</v>
          </cell>
          <cell r="BC104">
            <v>6290479.2000000011</v>
          </cell>
          <cell r="BD104">
            <v>7366643.9000000013</v>
          </cell>
          <cell r="BE104">
            <v>8436253.9000000022</v>
          </cell>
          <cell r="BF104">
            <v>9506462.6000000015</v>
          </cell>
          <cell r="BG104">
            <v>10577412.400000002</v>
          </cell>
          <cell r="BH104">
            <v>11648395.000000002</v>
          </cell>
          <cell r="BI104">
            <v>13126023.800000003</v>
          </cell>
        </row>
        <row r="105">
          <cell r="H105">
            <v>5561291.2000000002</v>
          </cell>
          <cell r="I105">
            <v>11100912</v>
          </cell>
          <cell r="J105">
            <v>16999959.300000001</v>
          </cell>
          <cell r="K105">
            <v>22963435.899999999</v>
          </cell>
          <cell r="L105">
            <v>28807190.599999998</v>
          </cell>
          <cell r="M105">
            <v>35067947.5</v>
          </cell>
          <cell r="N105">
            <v>40859154</v>
          </cell>
          <cell r="O105">
            <v>46397813.299999997</v>
          </cell>
          <cell r="P105">
            <v>52232295</v>
          </cell>
          <cell r="Q105">
            <v>58372990.700000003</v>
          </cell>
          <cell r="R105">
            <v>64338775.200000003</v>
          </cell>
          <cell r="S105">
            <v>71816519.5</v>
          </cell>
          <cell r="V105">
            <v>5747481.8269999996</v>
          </cell>
          <cell r="W105">
            <v>12014862.497870002</v>
          </cell>
          <cell r="X105">
            <v>19524294.059999999</v>
          </cell>
          <cell r="Y105">
            <v>24995324.829999998</v>
          </cell>
          <cell r="Z105">
            <v>33499924.559999999</v>
          </cell>
          <cell r="AA105">
            <v>43088063.359999999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74480938</v>
          </cell>
          <cell r="AH105">
            <v>213350889.13486999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X105">
            <v>114460.7</v>
          </cell>
          <cell r="AY105">
            <v>228772.4</v>
          </cell>
          <cell r="AZ105">
            <v>586082.69999999995</v>
          </cell>
          <cell r="BA105">
            <v>702146.39999999991</v>
          </cell>
          <cell r="BB105">
            <v>817629.39999999991</v>
          </cell>
          <cell r="BC105">
            <v>1175660.2999999998</v>
          </cell>
          <cell r="BD105">
            <v>1294029.8999999999</v>
          </cell>
          <cell r="BE105">
            <v>1411679.7999999998</v>
          </cell>
          <cell r="BF105">
            <v>1771766.7999999998</v>
          </cell>
          <cell r="BG105">
            <v>1889563.4</v>
          </cell>
          <cell r="BH105">
            <v>2007360</v>
          </cell>
          <cell r="BI105">
            <v>2544491.4</v>
          </cell>
        </row>
        <row r="107">
          <cell r="H107">
            <v>1622419.3</v>
          </cell>
          <cell r="I107">
            <v>3223109.5</v>
          </cell>
          <cell r="J107">
            <v>4910089.5</v>
          </cell>
          <cell r="K107">
            <v>8885819.9000000004</v>
          </cell>
          <cell r="L107">
            <v>10980691.800000001</v>
          </cell>
          <cell r="M107">
            <v>12325123.800000001</v>
          </cell>
          <cell r="N107">
            <v>13544561.800000001</v>
          </cell>
          <cell r="O107">
            <v>14830218.300000001</v>
          </cell>
          <cell r="P107">
            <v>16370791.100000001</v>
          </cell>
          <cell r="Q107">
            <v>18414062.900000002</v>
          </cell>
          <cell r="R107">
            <v>20449791.900000002</v>
          </cell>
          <cell r="S107">
            <v>24035781.700000003</v>
          </cell>
          <cell r="V107">
            <v>1139187.4720000001</v>
          </cell>
          <cell r="W107">
            <v>2145094.5085899998</v>
          </cell>
          <cell r="X107">
            <v>3300906.03</v>
          </cell>
          <cell r="Y107">
            <v>4176432.78</v>
          </cell>
          <cell r="Z107">
            <v>5206734.46</v>
          </cell>
          <cell r="AA107">
            <v>6114448.7800000003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10778771.199999999</v>
          </cell>
          <cell r="AH107">
            <v>32861575.230590001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X107">
            <v>20240.400000000001</v>
          </cell>
          <cell r="AY107">
            <v>40471.100000000006</v>
          </cell>
          <cell r="AZ107">
            <v>54927.3</v>
          </cell>
          <cell r="BA107">
            <v>68454.400000000009</v>
          </cell>
          <cell r="BB107">
            <v>81227.600000000006</v>
          </cell>
          <cell r="BC107">
            <v>93993</v>
          </cell>
          <cell r="BD107">
            <v>106675.8</v>
          </cell>
          <cell r="BE107">
            <v>119430.2</v>
          </cell>
          <cell r="BF107">
            <v>137062.5</v>
          </cell>
          <cell r="BG107">
            <v>155434.5</v>
          </cell>
          <cell r="BH107">
            <v>174217.9</v>
          </cell>
          <cell r="BI107">
            <v>209741.7</v>
          </cell>
        </row>
        <row r="108">
          <cell r="H108">
            <v>5553709.9000000004</v>
          </cell>
          <cell r="I108">
            <v>11033776.300000001</v>
          </cell>
          <cell r="J108">
            <v>16474637.9</v>
          </cell>
          <cell r="K108">
            <v>23576956.699999999</v>
          </cell>
          <cell r="L108">
            <v>25585241.5</v>
          </cell>
          <cell r="M108">
            <v>26260236</v>
          </cell>
          <cell r="N108">
            <v>25485252.699999999</v>
          </cell>
          <cell r="O108">
            <v>25762570.599999998</v>
          </cell>
          <cell r="P108">
            <v>29308163.999999996</v>
          </cell>
          <cell r="Q108">
            <v>34064674.699999996</v>
          </cell>
          <cell r="R108">
            <v>38978586.099999994</v>
          </cell>
          <cell r="S108">
            <v>45270479.099999994</v>
          </cell>
          <cell r="V108">
            <v>8934229.5940000005</v>
          </cell>
          <cell r="W108">
            <v>19220807.998669997</v>
          </cell>
          <cell r="X108">
            <v>28850380.559999999</v>
          </cell>
          <cell r="Y108">
            <v>36236584.100000001</v>
          </cell>
          <cell r="Z108">
            <v>40249359.619999997</v>
          </cell>
          <cell r="AA108">
            <v>41433470.229999997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75906569.200000003</v>
          </cell>
          <cell r="AH108">
            <v>250831401.30267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X108">
            <v>57544.3</v>
          </cell>
          <cell r="AY108">
            <v>115144.4</v>
          </cell>
          <cell r="AZ108">
            <v>173828.09999999998</v>
          </cell>
          <cell r="BA108">
            <v>231074.69999999998</v>
          </cell>
          <cell r="BB108">
            <v>255102.3</v>
          </cell>
          <cell r="BC108">
            <v>255418.59999999998</v>
          </cell>
          <cell r="BD108">
            <v>255706.09999999998</v>
          </cell>
          <cell r="BE108">
            <v>256022.39999999997</v>
          </cell>
          <cell r="BF108">
            <v>284845.8</v>
          </cell>
          <cell r="BG108">
            <v>341286.6</v>
          </cell>
          <cell r="BH108">
            <v>398658.39999999997</v>
          </cell>
          <cell r="BI108">
            <v>456291.8</v>
          </cell>
        </row>
        <row r="109">
          <cell r="H109">
            <v>2321565.7999999998</v>
          </cell>
          <cell r="I109">
            <v>4981992.5</v>
          </cell>
          <cell r="J109">
            <v>7329514</v>
          </cell>
          <cell r="K109">
            <v>13108022.800000001</v>
          </cell>
          <cell r="L109">
            <v>15570038.9</v>
          </cell>
          <cell r="M109">
            <v>17611884.800000001</v>
          </cell>
          <cell r="N109">
            <v>19428489.199999999</v>
          </cell>
          <cell r="O109">
            <v>21249750.399999999</v>
          </cell>
          <cell r="P109">
            <v>23069345.099999998</v>
          </cell>
          <cell r="Q109">
            <v>24998735.299999997</v>
          </cell>
          <cell r="R109">
            <v>26865042.499999996</v>
          </cell>
          <cell r="S109">
            <v>29029558.499999996</v>
          </cell>
          <cell r="V109">
            <v>1411204.5319999999</v>
          </cell>
          <cell r="W109">
            <v>2661407.1366600003</v>
          </cell>
          <cell r="X109">
            <v>3952825.01</v>
          </cell>
          <cell r="Y109">
            <v>5167750.8899999997</v>
          </cell>
          <cell r="Z109">
            <v>6402667.3099999996</v>
          </cell>
          <cell r="AA109">
            <v>7659886.46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12521332.4</v>
          </cell>
          <cell r="AH109">
            <v>39777073.73866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X109">
            <v>20421.400000000001</v>
          </cell>
          <cell r="AY109">
            <v>37566.300000000003</v>
          </cell>
          <cell r="AZ109">
            <v>60316.9</v>
          </cell>
          <cell r="BA109">
            <v>99436.800000000003</v>
          </cell>
          <cell r="BB109">
            <v>122755.9</v>
          </cell>
          <cell r="BC109">
            <v>142031.19999999998</v>
          </cell>
          <cell r="BD109">
            <v>161465.29999999999</v>
          </cell>
          <cell r="BE109">
            <v>177915.3</v>
          </cell>
          <cell r="BF109">
            <v>198561.3</v>
          </cell>
          <cell r="BG109">
            <v>220908.3</v>
          </cell>
          <cell r="BH109">
            <v>237834.09999999998</v>
          </cell>
          <cell r="BI109">
            <v>257488.59999999998</v>
          </cell>
        </row>
        <row r="110">
          <cell r="H110">
            <v>797132.3</v>
          </cell>
          <cell r="I110">
            <v>1559887.2000000002</v>
          </cell>
          <cell r="J110">
            <v>2344258.2000000002</v>
          </cell>
          <cell r="K110">
            <v>3107891.4000000004</v>
          </cell>
          <cell r="L110">
            <v>3866026.6000000006</v>
          </cell>
          <cell r="M110">
            <v>4577769.1000000006</v>
          </cell>
          <cell r="N110">
            <v>5152558.1000000006</v>
          </cell>
          <cell r="O110">
            <v>5714937.8000000007</v>
          </cell>
          <cell r="P110">
            <v>6317797.4000000004</v>
          </cell>
          <cell r="Q110">
            <v>6933553.8000000007</v>
          </cell>
          <cell r="R110">
            <v>7528125.2000000011</v>
          </cell>
          <cell r="S110">
            <v>8231993.3000000007</v>
          </cell>
          <cell r="V110">
            <v>344583.99400000001</v>
          </cell>
          <cell r="W110">
            <v>716616.0040800001</v>
          </cell>
          <cell r="X110">
            <v>1094262.03</v>
          </cell>
          <cell r="Y110">
            <v>1419767.19</v>
          </cell>
          <cell r="Z110">
            <v>1776480.03</v>
          </cell>
          <cell r="AA110">
            <v>2131916.2400000002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3380393.4</v>
          </cell>
          <cell r="AH110">
            <v>10864018.888080001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X110">
            <v>15950.5</v>
          </cell>
          <cell r="AY110">
            <v>31600.2</v>
          </cell>
          <cell r="AZ110">
            <v>47509</v>
          </cell>
          <cell r="BA110">
            <v>63132.800000000003</v>
          </cell>
          <cell r="BB110">
            <v>78620.5</v>
          </cell>
          <cell r="BC110">
            <v>94607.6</v>
          </cell>
          <cell r="BD110">
            <v>109939.5</v>
          </cell>
          <cell r="BE110">
            <v>124975.5</v>
          </cell>
          <cell r="BF110">
            <v>140867.70000000001</v>
          </cell>
          <cell r="BG110">
            <v>156385.30000000002</v>
          </cell>
          <cell r="BH110">
            <v>171946.7</v>
          </cell>
          <cell r="BI110">
            <v>188267.40000000002</v>
          </cell>
        </row>
        <row r="111">
          <cell r="H111">
            <v>944159.4</v>
          </cell>
          <cell r="I111">
            <v>1887804.8</v>
          </cell>
          <cell r="J111">
            <v>2830403.9</v>
          </cell>
          <cell r="K111">
            <v>4221683.0999999996</v>
          </cell>
          <cell r="L111">
            <v>5297686.5</v>
          </cell>
          <cell r="M111">
            <v>6755239</v>
          </cell>
          <cell r="N111">
            <v>6496666.2999999998</v>
          </cell>
          <cell r="O111">
            <v>7182427.2000000002</v>
          </cell>
          <cell r="P111">
            <v>7926646.4000000004</v>
          </cell>
          <cell r="Q111">
            <v>8829090.4000000004</v>
          </cell>
          <cell r="R111">
            <v>9531903.5</v>
          </cell>
          <cell r="S111">
            <v>11284258.199999999</v>
          </cell>
          <cell r="V111">
            <v>884091.50600000005</v>
          </cell>
          <cell r="W111">
            <v>1750478.9584699997</v>
          </cell>
          <cell r="X111">
            <v>2861919.08</v>
          </cell>
          <cell r="Y111">
            <v>3332268</v>
          </cell>
          <cell r="Z111">
            <v>4175475.6</v>
          </cell>
          <cell r="AA111">
            <v>4783352.84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9504505.6999999993</v>
          </cell>
          <cell r="AH111">
            <v>27292091.684470002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X111">
            <v>4959.6000000000004</v>
          </cell>
          <cell r="AY111">
            <v>9925.7000000000007</v>
          </cell>
          <cell r="AZ111">
            <v>15136.800000000001</v>
          </cell>
          <cell r="BA111">
            <v>20116.5</v>
          </cell>
          <cell r="BB111">
            <v>25092</v>
          </cell>
          <cell r="BC111">
            <v>30207</v>
          </cell>
          <cell r="BD111">
            <v>35314.699999999997</v>
          </cell>
          <cell r="BE111">
            <v>40265.1</v>
          </cell>
          <cell r="BF111">
            <v>45271.4</v>
          </cell>
          <cell r="BG111">
            <v>50255.9</v>
          </cell>
          <cell r="BH111">
            <v>55232.200000000004</v>
          </cell>
          <cell r="BI111">
            <v>60222.3</v>
          </cell>
        </row>
        <row r="112">
          <cell r="H112">
            <v>1436084.5</v>
          </cell>
          <cell r="I112">
            <v>2772664.1</v>
          </cell>
          <cell r="J112">
            <v>4669491.5999999996</v>
          </cell>
          <cell r="K112">
            <v>6691671.2999999998</v>
          </cell>
          <cell r="L112">
            <v>8297325.2999999998</v>
          </cell>
          <cell r="M112">
            <v>9933197.1999999993</v>
          </cell>
          <cell r="N112">
            <v>10819547.1</v>
          </cell>
          <cell r="O112">
            <v>11850206.6</v>
          </cell>
          <cell r="P112">
            <v>13813264.9</v>
          </cell>
          <cell r="Q112">
            <v>15139111.200000001</v>
          </cell>
          <cell r="R112">
            <v>16318341.500000002</v>
          </cell>
          <cell r="S112">
            <v>18018023.600000001</v>
          </cell>
          <cell r="V112">
            <v>1012877.561</v>
          </cell>
          <cell r="W112">
            <v>2581524.1865800004</v>
          </cell>
          <cell r="X112">
            <v>3618365.51</v>
          </cell>
          <cell r="Y112">
            <v>3932501.59</v>
          </cell>
          <cell r="Z112">
            <v>4456978.4000000004</v>
          </cell>
          <cell r="AA112">
            <v>5024444.91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3167193.5</v>
          </cell>
          <cell r="AH112">
            <v>23793885.657580003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X112">
            <v>16315.6</v>
          </cell>
          <cell r="AY112">
            <v>21188.799999999999</v>
          </cell>
          <cell r="AZ112">
            <v>23203.1</v>
          </cell>
          <cell r="BA112">
            <v>34050.1</v>
          </cell>
          <cell r="BB112">
            <v>34342</v>
          </cell>
          <cell r="BC112">
            <v>34870.800000000003</v>
          </cell>
          <cell r="BD112">
            <v>50193.600000000006</v>
          </cell>
          <cell r="BE112">
            <v>50567.700000000004</v>
          </cell>
          <cell r="BF112">
            <v>51045.4</v>
          </cell>
          <cell r="BG112">
            <v>66335.7</v>
          </cell>
          <cell r="BH112">
            <v>66730.7</v>
          </cell>
          <cell r="BI112">
            <v>67182</v>
          </cell>
        </row>
        <row r="113">
          <cell r="H113">
            <v>2915687.4</v>
          </cell>
          <cell r="I113">
            <v>4554690.8</v>
          </cell>
          <cell r="J113">
            <v>6813684.5</v>
          </cell>
          <cell r="K113">
            <v>9879827.5999999996</v>
          </cell>
          <cell r="L113">
            <v>12517118.1</v>
          </cell>
          <cell r="M113">
            <v>14856559.300000001</v>
          </cell>
          <cell r="N113">
            <v>17561776.400000002</v>
          </cell>
          <cell r="O113">
            <v>19218105.600000001</v>
          </cell>
          <cell r="P113">
            <v>20708002</v>
          </cell>
          <cell r="Q113">
            <v>22145563.5</v>
          </cell>
          <cell r="R113">
            <v>22608206.600000001</v>
          </cell>
          <cell r="S113">
            <v>23664316.900000002</v>
          </cell>
          <cell r="V113">
            <v>493305.96799999999</v>
          </cell>
          <cell r="W113">
            <v>747906.06209999986</v>
          </cell>
          <cell r="X113">
            <v>1007611.41</v>
          </cell>
          <cell r="Y113">
            <v>1264546.2</v>
          </cell>
          <cell r="Z113">
            <v>1540749.51</v>
          </cell>
          <cell r="AA113">
            <v>1793736.17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3079510</v>
          </cell>
          <cell r="AH113">
            <v>9927365.3200999983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X113">
            <v>10000</v>
          </cell>
          <cell r="AY113">
            <v>10000</v>
          </cell>
          <cell r="AZ113">
            <v>20000</v>
          </cell>
          <cell r="BA113">
            <v>20000</v>
          </cell>
          <cell r="BB113">
            <v>20000</v>
          </cell>
          <cell r="BC113">
            <v>30000</v>
          </cell>
          <cell r="BD113">
            <v>30000</v>
          </cell>
          <cell r="BE113">
            <v>30000</v>
          </cell>
          <cell r="BF113">
            <v>40000</v>
          </cell>
          <cell r="BG113">
            <v>40000</v>
          </cell>
          <cell r="BH113">
            <v>40000</v>
          </cell>
          <cell r="BI113">
            <v>40000</v>
          </cell>
        </row>
        <row r="114">
          <cell r="H114">
            <v>3384347.8</v>
          </cell>
          <cell r="I114">
            <v>7129343.2999999998</v>
          </cell>
          <cell r="J114">
            <v>10322840.199999999</v>
          </cell>
          <cell r="K114">
            <v>14627920.299999999</v>
          </cell>
          <cell r="L114">
            <v>18275548.199999999</v>
          </cell>
          <cell r="M114">
            <v>21224760</v>
          </cell>
          <cell r="N114">
            <v>23418545.300000001</v>
          </cell>
          <cell r="O114">
            <v>26519518.5</v>
          </cell>
          <cell r="P114">
            <v>29333069.899999999</v>
          </cell>
          <cell r="Q114">
            <v>32189532.699999999</v>
          </cell>
          <cell r="R114">
            <v>34781077.700000003</v>
          </cell>
          <cell r="S114">
            <v>38585868.600000001</v>
          </cell>
          <cell r="V114">
            <v>5699337.8890000004</v>
          </cell>
          <cell r="W114">
            <v>12276056.585299999</v>
          </cell>
          <cell r="X114">
            <v>19161379.289999999</v>
          </cell>
          <cell r="Y114">
            <v>24168343.239999998</v>
          </cell>
          <cell r="Z114">
            <v>30790219.239999998</v>
          </cell>
          <cell r="AA114">
            <v>32218364.530000001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66950588.5</v>
          </cell>
          <cell r="AH114">
            <v>191264289.27429998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</row>
        <row r="115">
          <cell r="H115">
            <v>6281273.7000000002</v>
          </cell>
          <cell r="I115">
            <v>13845910.5</v>
          </cell>
          <cell r="J115">
            <v>21543079.800000001</v>
          </cell>
          <cell r="K115">
            <v>28056130.600000001</v>
          </cell>
          <cell r="L115">
            <v>34993368.800000004</v>
          </cell>
          <cell r="M115">
            <v>41286096.300000004</v>
          </cell>
          <cell r="N115">
            <v>45726504.400000006</v>
          </cell>
          <cell r="O115">
            <v>52219329.500000007</v>
          </cell>
          <cell r="P115">
            <v>58273309.400000006</v>
          </cell>
          <cell r="Q115">
            <v>64046086.400000006</v>
          </cell>
          <cell r="R115">
            <v>69673951.200000003</v>
          </cell>
          <cell r="S115">
            <v>79600477.5</v>
          </cell>
          <cell r="V115">
            <v>273569.25799999997</v>
          </cell>
          <cell r="W115">
            <v>621948.18437000003</v>
          </cell>
          <cell r="X115">
            <v>922293.03</v>
          </cell>
          <cell r="Y115">
            <v>1254314.21</v>
          </cell>
          <cell r="Z115">
            <v>1573559.95</v>
          </cell>
          <cell r="AA115">
            <v>1921306.5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3686833.7</v>
          </cell>
          <cell r="AH115">
            <v>10253824.83237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</row>
        <row r="116">
          <cell r="H116">
            <v>1212055.6000000001</v>
          </cell>
          <cell r="I116">
            <v>2143898.1</v>
          </cell>
          <cell r="J116">
            <v>2881137.6</v>
          </cell>
          <cell r="K116">
            <v>4105479.5</v>
          </cell>
          <cell r="L116">
            <v>5108741.4000000004</v>
          </cell>
          <cell r="M116">
            <v>7167548.6000000006</v>
          </cell>
          <cell r="N116">
            <v>9167237.8000000007</v>
          </cell>
          <cell r="O116">
            <v>10065593.4</v>
          </cell>
          <cell r="P116">
            <v>11123137.1</v>
          </cell>
          <cell r="Q116">
            <v>12154281.5</v>
          </cell>
          <cell r="R116">
            <v>13268795.4</v>
          </cell>
          <cell r="S116">
            <v>14429889.5</v>
          </cell>
          <cell r="V116">
            <v>1295338.8729999999</v>
          </cell>
          <cell r="W116">
            <v>2133374.8945999998</v>
          </cell>
          <cell r="X116">
            <v>2993965.48</v>
          </cell>
          <cell r="Y116">
            <v>3897704.21</v>
          </cell>
          <cell r="Z116">
            <v>5336513.1399999997</v>
          </cell>
          <cell r="AA116">
            <v>7197580.3300000001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5738086.9000000004</v>
          </cell>
          <cell r="AH116">
            <v>28592563.827600002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X116">
            <v>2073.6999999999998</v>
          </cell>
          <cell r="AY116">
            <v>2889.5</v>
          </cell>
          <cell r="AZ116">
            <v>9434.9</v>
          </cell>
          <cell r="BA116">
            <v>11627.7</v>
          </cell>
          <cell r="BB116">
            <v>19775.599999999999</v>
          </cell>
          <cell r="BC116">
            <v>21450.1</v>
          </cell>
          <cell r="BD116">
            <v>22592.799999999999</v>
          </cell>
          <cell r="BE116">
            <v>24860.1</v>
          </cell>
          <cell r="BF116">
            <v>26002.799999999999</v>
          </cell>
          <cell r="BG116">
            <v>26963.3</v>
          </cell>
          <cell r="BH116">
            <v>27464.1</v>
          </cell>
          <cell r="BI116">
            <v>28160.1</v>
          </cell>
        </row>
        <row r="117">
          <cell r="H117">
            <v>1215160.1000000001</v>
          </cell>
          <cell r="I117">
            <v>2156313.6000000001</v>
          </cell>
          <cell r="J117">
            <v>3340244.8</v>
          </cell>
          <cell r="K117">
            <v>4429250.0999999996</v>
          </cell>
          <cell r="L117">
            <v>5641514.3999999994</v>
          </cell>
          <cell r="M117">
            <v>6790544.7999999989</v>
          </cell>
          <cell r="N117">
            <v>7951941.5999999987</v>
          </cell>
          <cell r="O117">
            <v>9066227.4999999981</v>
          </cell>
          <cell r="P117">
            <v>10161066.299999999</v>
          </cell>
          <cell r="Q117">
            <v>11528474.699999999</v>
          </cell>
          <cell r="R117">
            <v>12713032.899999999</v>
          </cell>
          <cell r="S117">
            <v>13878623.999999998</v>
          </cell>
          <cell r="V117">
            <v>128149.8</v>
          </cell>
          <cell r="W117">
            <v>213328.4</v>
          </cell>
          <cell r="X117">
            <v>285867.7</v>
          </cell>
          <cell r="Y117">
            <v>345964.7</v>
          </cell>
          <cell r="Z117">
            <v>412065.3</v>
          </cell>
          <cell r="AA117">
            <v>472155.5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685569.8</v>
          </cell>
          <cell r="AH117">
            <v>2543101.2000000002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X117">
            <v>83628.3</v>
          </cell>
          <cell r="AY117">
            <v>112960.20000000001</v>
          </cell>
          <cell r="AZ117">
            <v>198457.80000000002</v>
          </cell>
          <cell r="BA117">
            <v>230081.80000000002</v>
          </cell>
          <cell r="BB117">
            <v>261555.80000000002</v>
          </cell>
          <cell r="BC117">
            <v>293030.30000000005</v>
          </cell>
          <cell r="BD117">
            <v>311154.30000000005</v>
          </cell>
          <cell r="BE117">
            <v>329128.30000000005</v>
          </cell>
          <cell r="BF117">
            <v>347102.80000000005</v>
          </cell>
          <cell r="BG117">
            <v>365226.9</v>
          </cell>
          <cell r="BH117">
            <v>383201</v>
          </cell>
          <cell r="BI117">
            <v>407320.9</v>
          </cell>
        </row>
        <row r="118">
          <cell r="H118">
            <v>30950219.600000001</v>
          </cell>
          <cell r="I118">
            <v>62084643</v>
          </cell>
          <cell r="J118">
            <v>95436797.5</v>
          </cell>
          <cell r="K118">
            <v>120328768.40000001</v>
          </cell>
          <cell r="L118">
            <v>158384546.69999999</v>
          </cell>
          <cell r="M118">
            <v>199506020.29999998</v>
          </cell>
          <cell r="N118">
            <v>237674513.19999999</v>
          </cell>
          <cell r="O118">
            <v>262899705</v>
          </cell>
          <cell r="P118">
            <v>299050353.89999998</v>
          </cell>
          <cell r="Q118">
            <v>326682173.59999996</v>
          </cell>
          <cell r="R118">
            <v>355896612.39999998</v>
          </cell>
          <cell r="S118">
            <v>413697115.29999995</v>
          </cell>
          <cell r="V118">
            <v>24809700.975000001</v>
          </cell>
          <cell r="W118">
            <v>71470461.441139996</v>
          </cell>
          <cell r="X118">
            <v>87736610.349999979</v>
          </cell>
          <cell r="Y118">
            <v>132995168.59999998</v>
          </cell>
          <cell r="Z118">
            <v>151286500.97000003</v>
          </cell>
          <cell r="AA118">
            <v>181744317.58000001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159289328.50000003</v>
          </cell>
          <cell r="AH118">
            <v>809332088.41613996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X118">
            <v>425515.9</v>
          </cell>
          <cell r="AY118">
            <v>683670.4</v>
          </cell>
          <cell r="AZ118">
            <v>989139.5</v>
          </cell>
          <cell r="BA118">
            <v>1176865.7</v>
          </cell>
          <cell r="BB118">
            <v>1334092.0999999999</v>
          </cell>
          <cell r="BC118">
            <v>1571352.2</v>
          </cell>
          <cell r="BD118">
            <v>1723452.2</v>
          </cell>
          <cell r="BE118">
            <v>1824115.8</v>
          </cell>
          <cell r="BF118">
            <v>2042211</v>
          </cell>
          <cell r="BG118">
            <v>2192146</v>
          </cell>
          <cell r="BH118">
            <v>2294879.7999999998</v>
          </cell>
          <cell r="BI118">
            <v>2455241.1999999997</v>
          </cell>
        </row>
        <row r="120">
          <cell r="H120">
            <v>25882222.300000001</v>
          </cell>
          <cell r="I120">
            <v>28287471.300000001</v>
          </cell>
          <cell r="J120">
            <v>31413572.100000001</v>
          </cell>
          <cell r="K120">
            <v>35134660.899999999</v>
          </cell>
          <cell r="L120">
            <v>39040634.699999996</v>
          </cell>
          <cell r="M120">
            <v>89327324.299999997</v>
          </cell>
          <cell r="N120">
            <v>115261245.09999999</v>
          </cell>
          <cell r="O120">
            <v>117563095.8</v>
          </cell>
          <cell r="P120">
            <v>119696713.09999999</v>
          </cell>
          <cell r="Q120">
            <v>123444814.19999999</v>
          </cell>
          <cell r="R120">
            <v>124126824.99999999</v>
          </cell>
          <cell r="S120">
            <v>143170300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</row>
        <row r="121">
          <cell r="H121">
            <v>0</v>
          </cell>
          <cell r="I121">
            <v>0</v>
          </cell>
          <cell r="J121">
            <v>30000000</v>
          </cell>
          <cell r="K121">
            <v>30000000</v>
          </cell>
          <cell r="L121">
            <v>30000000</v>
          </cell>
          <cell r="M121">
            <v>30000000</v>
          </cell>
          <cell r="N121">
            <v>30000000</v>
          </cell>
          <cell r="O121">
            <v>30000000</v>
          </cell>
          <cell r="P121">
            <v>30000000</v>
          </cell>
          <cell r="Q121">
            <v>30000000</v>
          </cell>
          <cell r="R121">
            <v>30000000</v>
          </cell>
          <cell r="S121">
            <v>30000000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</row>
        <row r="122">
          <cell r="H122">
            <v>4360938.5</v>
          </cell>
          <cell r="I122">
            <v>8104973.2999999998</v>
          </cell>
          <cell r="J122">
            <v>15167536.6</v>
          </cell>
          <cell r="K122">
            <v>62367311.5</v>
          </cell>
          <cell r="L122">
            <v>67846597.700000003</v>
          </cell>
          <cell r="M122">
            <v>110303056.80000001</v>
          </cell>
          <cell r="N122">
            <v>136941477.80000001</v>
          </cell>
          <cell r="O122">
            <v>141074816</v>
          </cell>
          <cell r="P122">
            <v>146812515.5</v>
          </cell>
          <cell r="Q122">
            <v>188151123.69999999</v>
          </cell>
          <cell r="R122">
            <v>192256088.5</v>
          </cell>
          <cell r="S122">
            <v>234713100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22567.4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45134.8</v>
          </cell>
          <cell r="AH122">
            <v>67702.200000000012</v>
          </cell>
          <cell r="AJ122">
            <v>0</v>
          </cell>
          <cell r="AK122">
            <v>0</v>
          </cell>
          <cell r="AL122">
            <v>0</v>
          </cell>
          <cell r="AM122">
            <v>2204400</v>
          </cell>
          <cell r="AN122">
            <v>2204400</v>
          </cell>
          <cell r="AO122">
            <v>2204400</v>
          </cell>
          <cell r="AP122">
            <v>2204400</v>
          </cell>
          <cell r="AQ122">
            <v>2204400</v>
          </cell>
          <cell r="AR122">
            <v>2204400</v>
          </cell>
          <cell r="AS122">
            <v>5106600</v>
          </cell>
          <cell r="AT122">
            <v>5106600</v>
          </cell>
          <cell r="AU122">
            <v>54610700</v>
          </cell>
          <cell r="AV122">
            <v>78050300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</row>
        <row r="125">
          <cell r="H125">
            <v>3105620.5</v>
          </cell>
          <cell r="I125">
            <v>5212411.5</v>
          </cell>
          <cell r="J125">
            <v>7089732.2000000002</v>
          </cell>
          <cell r="K125">
            <v>9044807.4000000004</v>
          </cell>
          <cell r="L125">
            <v>10985382.6</v>
          </cell>
          <cell r="M125">
            <v>12953882.6</v>
          </cell>
          <cell r="N125">
            <v>15301252.800000001</v>
          </cell>
          <cell r="O125">
            <v>17215452.800000001</v>
          </cell>
          <cell r="P125">
            <v>19313452.800000001</v>
          </cell>
          <cell r="Q125">
            <v>21432428</v>
          </cell>
          <cell r="R125">
            <v>23517533.699999999</v>
          </cell>
          <cell r="S125">
            <v>28725000</v>
          </cell>
          <cell r="V125">
            <v>142681</v>
          </cell>
          <cell r="W125">
            <v>474881</v>
          </cell>
          <cell r="X125">
            <v>707781</v>
          </cell>
          <cell r="Y125">
            <v>749600.2</v>
          </cell>
          <cell r="Z125">
            <v>1062341.2</v>
          </cell>
          <cell r="AA125">
            <v>1140324.5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500000</v>
          </cell>
          <cell r="AH125">
            <v>4777608.9000000004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</row>
        <row r="126">
          <cell r="H126">
            <v>5225103.3</v>
          </cell>
          <cell r="I126">
            <v>10450206.6</v>
          </cell>
          <cell r="J126">
            <v>15675309.800000001</v>
          </cell>
          <cell r="K126">
            <v>20900413</v>
          </cell>
          <cell r="L126">
            <v>26125516.199999999</v>
          </cell>
          <cell r="M126">
            <v>31350619.399999999</v>
          </cell>
          <cell r="N126">
            <v>34958952.600000001</v>
          </cell>
          <cell r="O126">
            <v>38567285.800000004</v>
          </cell>
          <cell r="P126">
            <v>42206354.000000007</v>
          </cell>
          <cell r="Q126">
            <v>45845422.20000001</v>
          </cell>
          <cell r="R126">
            <v>49484490.400000013</v>
          </cell>
          <cell r="S126">
            <v>53087056.400000013</v>
          </cell>
          <cell r="V126">
            <v>17902.2</v>
          </cell>
          <cell r="W126">
            <v>34018.400000000001</v>
          </cell>
          <cell r="X126">
            <v>56251.6</v>
          </cell>
          <cell r="Y126">
            <v>85313.8</v>
          </cell>
          <cell r="Z126">
            <v>97836</v>
          </cell>
          <cell r="AA126">
            <v>92363.199999999997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299803.8</v>
          </cell>
          <cell r="AH126">
            <v>683489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</row>
        <row r="127">
          <cell r="H127">
            <v>41997600</v>
          </cell>
          <cell r="I127">
            <v>65720200</v>
          </cell>
          <cell r="J127">
            <v>107955248.5</v>
          </cell>
          <cell r="K127">
            <v>132730297.3</v>
          </cell>
          <cell r="L127">
            <v>157727897.30000001</v>
          </cell>
          <cell r="M127">
            <v>182440497.30000001</v>
          </cell>
          <cell r="N127">
            <v>206020097.30000001</v>
          </cell>
          <cell r="O127">
            <v>229717697.30000001</v>
          </cell>
          <cell r="P127">
            <v>264544917</v>
          </cell>
          <cell r="Q127">
            <v>288242517</v>
          </cell>
          <cell r="R127">
            <v>312665117</v>
          </cell>
          <cell r="S127">
            <v>375636182.30000001</v>
          </cell>
          <cell r="V127">
            <v>178312.5</v>
          </cell>
          <cell r="W127">
            <v>355110.40000000002</v>
          </cell>
          <cell r="X127">
            <v>512073.9</v>
          </cell>
          <cell r="Y127">
            <v>721738.6</v>
          </cell>
          <cell r="Z127">
            <v>903118.7</v>
          </cell>
          <cell r="AA127">
            <v>1143241.1000000001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4139425</v>
          </cell>
          <cell r="AH127">
            <v>7953020.1999999993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X127">
            <v>10652197.4</v>
          </cell>
          <cell r="AY127">
            <v>21059333.200000003</v>
          </cell>
          <cell r="AZ127">
            <v>31818286.700000003</v>
          </cell>
          <cell r="BA127">
            <v>43318936.700000003</v>
          </cell>
          <cell r="BB127">
            <v>54032457.200000003</v>
          </cell>
          <cell r="BC127">
            <v>64673064.200000003</v>
          </cell>
          <cell r="BD127">
            <v>74515103.100000009</v>
          </cell>
          <cell r="BE127">
            <v>85053909.300000012</v>
          </cell>
          <cell r="BF127">
            <v>95897134.200000018</v>
          </cell>
          <cell r="BG127">
            <v>107408628.00000001</v>
          </cell>
          <cell r="BH127">
            <v>118656350.10000001</v>
          </cell>
          <cell r="BI127">
            <v>129635660.00000001</v>
          </cell>
        </row>
        <row r="128">
          <cell r="H128">
            <v>17200000</v>
          </cell>
          <cell r="I128">
            <v>25295499.300000001</v>
          </cell>
          <cell r="J128">
            <v>30199999.300000001</v>
          </cell>
          <cell r="K128">
            <v>34199999.299999997</v>
          </cell>
          <cell r="L128">
            <v>34199999.299999997</v>
          </cell>
          <cell r="M128">
            <v>32295499.199999996</v>
          </cell>
          <cell r="N128">
            <v>32295499.199999996</v>
          </cell>
          <cell r="O128">
            <v>35295499.199999996</v>
          </cell>
          <cell r="P128">
            <v>39295499.199999996</v>
          </cell>
          <cell r="Q128">
            <v>39295499.199999996</v>
          </cell>
          <cell r="R128">
            <v>39295499.199999996</v>
          </cell>
          <cell r="S128">
            <v>39295499.199999996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</row>
        <row r="129"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500000</v>
          </cell>
          <cell r="N129">
            <v>640000</v>
          </cell>
          <cell r="O129">
            <v>640000</v>
          </cell>
          <cell r="P129">
            <v>900000</v>
          </cell>
          <cell r="Q129">
            <v>900000</v>
          </cell>
          <cell r="R129">
            <v>1500000</v>
          </cell>
          <cell r="S129">
            <v>1500000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X129">
            <v>1001921</v>
          </cell>
          <cell r="AY129">
            <v>2003842</v>
          </cell>
          <cell r="AZ129">
            <v>3017834.3</v>
          </cell>
          <cell r="BA129">
            <v>4019755.3</v>
          </cell>
          <cell r="BB129">
            <v>5021676.3</v>
          </cell>
          <cell r="BC129">
            <v>6035668.5999999996</v>
          </cell>
          <cell r="BD129">
            <v>7037589.5999999996</v>
          </cell>
          <cell r="BE129">
            <v>8039510.5999999996</v>
          </cell>
          <cell r="BF129">
            <v>9053502.9000000004</v>
          </cell>
          <cell r="BG129">
            <v>10055423.9</v>
          </cell>
          <cell r="BH129">
            <v>11057344.9</v>
          </cell>
          <cell r="BI129">
            <v>12071337</v>
          </cell>
        </row>
        <row r="130">
          <cell r="H130">
            <v>16420000</v>
          </cell>
          <cell r="I130">
            <v>32653900</v>
          </cell>
          <cell r="J130">
            <v>45958200</v>
          </cell>
          <cell r="K130">
            <v>58229200</v>
          </cell>
          <cell r="L130">
            <v>70570100</v>
          </cell>
          <cell r="M130">
            <v>82323433.099999994</v>
          </cell>
          <cell r="N130">
            <v>94501449.099999994</v>
          </cell>
          <cell r="O130">
            <v>106451122.39999999</v>
          </cell>
          <cell r="P130">
            <v>118391004.49999999</v>
          </cell>
          <cell r="Q130">
            <v>131103456.89999999</v>
          </cell>
          <cell r="R130">
            <v>143027907</v>
          </cell>
          <cell r="S130">
            <v>158573363.90000001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</row>
        <row r="132">
          <cell r="H132">
            <v>85119757</v>
          </cell>
          <cell r="I132">
            <v>160692615.69999999</v>
          </cell>
          <cell r="J132">
            <v>241071353.09999999</v>
          </cell>
          <cell r="K132">
            <v>318572963.10000002</v>
          </cell>
          <cell r="L132">
            <v>414614779.90000004</v>
          </cell>
          <cell r="M132">
            <v>520361080.40000004</v>
          </cell>
          <cell r="N132">
            <v>554711710</v>
          </cell>
          <cell r="O132">
            <v>594644185.5</v>
          </cell>
          <cell r="P132">
            <v>678221034.20000005</v>
          </cell>
          <cell r="Q132">
            <v>757687841.10000002</v>
          </cell>
          <cell r="R132">
            <v>830924101.80000007</v>
          </cell>
          <cell r="S132">
            <v>898372639.70000005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</row>
        <row r="133">
          <cell r="H133">
            <v>3463700</v>
          </cell>
          <cell r="I133">
            <v>21986800</v>
          </cell>
          <cell r="J133">
            <v>40957300</v>
          </cell>
          <cell r="K133">
            <v>66873700</v>
          </cell>
          <cell r="L133">
            <v>94715300</v>
          </cell>
          <cell r="M133">
            <v>123135777.7</v>
          </cell>
          <cell r="N133">
            <v>152620387.5</v>
          </cell>
          <cell r="O133">
            <v>175117792.5</v>
          </cell>
          <cell r="P133">
            <v>198565997.80000001</v>
          </cell>
          <cell r="Q133">
            <v>203036440.90000001</v>
          </cell>
          <cell r="R133">
            <v>209383375.30000001</v>
          </cell>
          <cell r="S133">
            <v>284794292.39999998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</row>
        <row r="134">
          <cell r="H134">
            <v>201.6</v>
          </cell>
          <cell r="I134">
            <v>403.2</v>
          </cell>
          <cell r="J134">
            <v>604.79999999999995</v>
          </cell>
          <cell r="K134">
            <v>806.4</v>
          </cell>
          <cell r="L134">
            <v>1008</v>
          </cell>
          <cell r="M134">
            <v>1209.5999999999999</v>
          </cell>
          <cell r="N134">
            <v>1411.1999999999998</v>
          </cell>
          <cell r="O134">
            <v>1612.7999999999997</v>
          </cell>
          <cell r="P134">
            <v>1814.3999999999996</v>
          </cell>
          <cell r="Q134">
            <v>2015.9999999999995</v>
          </cell>
          <cell r="R134">
            <v>2217.5999999999995</v>
          </cell>
          <cell r="S134">
            <v>2419.1999999999994</v>
          </cell>
          <cell r="V134">
            <v>801776.5</v>
          </cell>
          <cell r="W134">
            <v>3600000</v>
          </cell>
          <cell r="X134">
            <v>7400000</v>
          </cell>
          <cell r="Y134">
            <v>12900000</v>
          </cell>
          <cell r="Z134">
            <v>18611610.800000001</v>
          </cell>
          <cell r="AA134">
            <v>29611610.800000001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71731994.399999961</v>
          </cell>
          <cell r="AH134">
            <v>144656992.49999994</v>
          </cell>
          <cell r="AJ134">
            <v>1002800</v>
          </cell>
          <cell r="AK134">
            <v>2005600</v>
          </cell>
          <cell r="AL134">
            <v>3008400</v>
          </cell>
          <cell r="AM134">
            <v>4011200</v>
          </cell>
          <cell r="AN134">
            <v>5014000</v>
          </cell>
          <cell r="AO134">
            <v>6016800</v>
          </cell>
          <cell r="AP134">
            <v>7019600</v>
          </cell>
          <cell r="AQ134">
            <v>8022400</v>
          </cell>
          <cell r="AR134">
            <v>9025200</v>
          </cell>
          <cell r="AS134">
            <v>10028000</v>
          </cell>
          <cell r="AT134">
            <v>11030800</v>
          </cell>
          <cell r="AU134">
            <v>12033200</v>
          </cell>
          <cell r="AV134">
            <v>78218000</v>
          </cell>
          <cell r="AX134">
            <v>4263952.3</v>
          </cell>
          <cell r="AY134">
            <v>8446707.5999999996</v>
          </cell>
          <cell r="AZ134">
            <v>12775446.800000001</v>
          </cell>
          <cell r="BA134">
            <v>17079644.600000001</v>
          </cell>
          <cell r="BB134">
            <v>21322768.100000001</v>
          </cell>
          <cell r="BC134">
            <v>24283161.200000003</v>
          </cell>
          <cell r="BD134">
            <v>27215662.500000004</v>
          </cell>
          <cell r="BE134">
            <v>30147630.800000004</v>
          </cell>
          <cell r="BF134">
            <v>34369221.800000004</v>
          </cell>
          <cell r="BG134">
            <v>38647366.000000007</v>
          </cell>
          <cell r="BH134">
            <v>42923745.000000007</v>
          </cell>
          <cell r="BI134">
            <v>47238504.300000004</v>
          </cell>
        </row>
        <row r="136"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X136">
            <v>88855353.200000003</v>
          </cell>
          <cell r="AY136">
            <v>175368992.5</v>
          </cell>
          <cell r="AZ136">
            <v>263881677.59999999</v>
          </cell>
          <cell r="BA136">
            <v>350719241</v>
          </cell>
          <cell r="BB136">
            <v>439224141.5</v>
          </cell>
          <cell r="BC136">
            <v>527476304.10000002</v>
          </cell>
          <cell r="BD136">
            <v>614378758.80000007</v>
          </cell>
          <cell r="BE136">
            <v>701914581.70000005</v>
          </cell>
          <cell r="BF136">
            <v>791169792.9000001</v>
          </cell>
          <cell r="BG136">
            <v>881812035.10000014</v>
          </cell>
          <cell r="BH136">
            <v>971510860.60000014</v>
          </cell>
          <cell r="BI136">
            <v>1064674359.3000002</v>
          </cell>
        </row>
        <row r="137">
          <cell r="H137">
            <v>544792</v>
          </cell>
          <cell r="I137">
            <v>30286459</v>
          </cell>
          <cell r="J137">
            <v>30833126</v>
          </cell>
          <cell r="K137">
            <v>31347918</v>
          </cell>
          <cell r="L137">
            <v>31891585</v>
          </cell>
          <cell r="M137">
            <v>32438252</v>
          </cell>
          <cell r="N137">
            <v>32905544</v>
          </cell>
          <cell r="O137">
            <v>33448711</v>
          </cell>
          <cell r="P137">
            <v>33991878</v>
          </cell>
          <cell r="Q137">
            <v>34536170</v>
          </cell>
          <cell r="R137">
            <v>35076637</v>
          </cell>
          <cell r="S137">
            <v>37727300</v>
          </cell>
          <cell r="V137">
            <v>17898967.969999999</v>
          </cell>
          <cell r="W137">
            <v>40158445.766669996</v>
          </cell>
          <cell r="X137">
            <v>58091282.700000003</v>
          </cell>
          <cell r="Y137">
            <v>76475880.200000003</v>
          </cell>
          <cell r="Z137">
            <v>95850180.319999993</v>
          </cell>
          <cell r="AA137">
            <v>121482559.54000001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227049263.90000001</v>
          </cell>
          <cell r="AH137">
            <v>637006580.39666998</v>
          </cell>
          <cell r="AJ137">
            <v>19740000</v>
          </cell>
          <cell r="AK137">
            <v>39544000</v>
          </cell>
          <cell r="AL137">
            <v>59412000</v>
          </cell>
          <cell r="AM137">
            <v>79344000</v>
          </cell>
          <cell r="AN137">
            <v>99340000</v>
          </cell>
          <cell r="AO137">
            <v>119400000</v>
          </cell>
          <cell r="AP137">
            <v>139524000</v>
          </cell>
          <cell r="AQ137">
            <v>159712000</v>
          </cell>
          <cell r="AR137">
            <v>179964000</v>
          </cell>
          <cell r="AS137">
            <v>200000000</v>
          </cell>
          <cell r="AT137">
            <v>220000000</v>
          </cell>
          <cell r="AU137">
            <v>240000000</v>
          </cell>
          <cell r="AV137">
            <v>1555980000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</row>
        <row r="138">
          <cell r="H138">
            <v>2430</v>
          </cell>
          <cell r="I138">
            <v>4860</v>
          </cell>
          <cell r="J138">
            <v>7290</v>
          </cell>
          <cell r="K138">
            <v>9720</v>
          </cell>
          <cell r="L138">
            <v>12150</v>
          </cell>
          <cell r="M138">
            <v>14580</v>
          </cell>
          <cell r="N138">
            <v>17010</v>
          </cell>
          <cell r="O138">
            <v>19440</v>
          </cell>
          <cell r="P138">
            <v>21870</v>
          </cell>
          <cell r="Q138">
            <v>24300</v>
          </cell>
          <cell r="R138">
            <v>26730</v>
          </cell>
          <cell r="S138">
            <v>29160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</row>
        <row r="139">
          <cell r="H139">
            <v>6650</v>
          </cell>
          <cell r="I139">
            <v>13300</v>
          </cell>
          <cell r="J139">
            <v>19950</v>
          </cell>
          <cell r="K139">
            <v>26600</v>
          </cell>
          <cell r="L139">
            <v>33250</v>
          </cell>
          <cell r="M139">
            <v>39900</v>
          </cell>
          <cell r="N139">
            <v>46550</v>
          </cell>
          <cell r="O139">
            <v>53200</v>
          </cell>
          <cell r="P139">
            <v>59850</v>
          </cell>
          <cell r="Q139">
            <v>66500</v>
          </cell>
          <cell r="R139">
            <v>73150</v>
          </cell>
          <cell r="S139">
            <v>79800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</row>
        <row r="140">
          <cell r="H140">
            <v>7341362.5</v>
          </cell>
          <cell r="I140">
            <v>12465929.6</v>
          </cell>
          <cell r="J140">
            <v>21202674.399999999</v>
          </cell>
          <cell r="K140">
            <v>29746268</v>
          </cell>
          <cell r="L140">
            <v>38075598</v>
          </cell>
          <cell r="M140">
            <v>47712042.5</v>
          </cell>
          <cell r="N140">
            <v>50194121.299999997</v>
          </cell>
          <cell r="O140">
            <v>55830286.799999997</v>
          </cell>
          <cell r="P140">
            <v>62398414.099999994</v>
          </cell>
          <cell r="Q140">
            <v>68757706.099999994</v>
          </cell>
          <cell r="R140">
            <v>73845741.199999988</v>
          </cell>
          <cell r="S140">
            <v>81752041.599999994</v>
          </cell>
          <cell r="V140">
            <v>17484541.175000001</v>
          </cell>
          <cell r="W140">
            <v>22047735.158039998</v>
          </cell>
          <cell r="X140">
            <v>25577856.59</v>
          </cell>
          <cell r="Y140">
            <v>28741011.949999999</v>
          </cell>
          <cell r="Z140">
            <v>35044290.030000001</v>
          </cell>
          <cell r="AA140">
            <v>47343988.550000004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57531286.799999997</v>
          </cell>
          <cell r="AH140">
            <v>233770710.25304002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X140">
            <v>546843.19999999995</v>
          </cell>
          <cell r="AY140">
            <v>690213.1</v>
          </cell>
          <cell r="AZ140">
            <v>854867.8</v>
          </cell>
          <cell r="BA140">
            <v>979269.8</v>
          </cell>
          <cell r="BB140">
            <v>1063163.7</v>
          </cell>
          <cell r="BC140">
            <v>1263340.5</v>
          </cell>
          <cell r="BD140">
            <v>1352556.2</v>
          </cell>
          <cell r="BE140">
            <v>1419123.5999999999</v>
          </cell>
          <cell r="BF140">
            <v>1625585.9999999998</v>
          </cell>
          <cell r="BG140">
            <v>1817161.2999999998</v>
          </cell>
          <cell r="BH140">
            <v>1955034.4999999998</v>
          </cell>
          <cell r="BI140">
            <v>2146949.7999999998</v>
          </cell>
        </row>
        <row r="141">
          <cell r="H141">
            <v>13300161.300000001</v>
          </cell>
          <cell r="I141">
            <v>17032934</v>
          </cell>
          <cell r="J141">
            <v>70962749.199999988</v>
          </cell>
          <cell r="K141">
            <v>94734306.699999988</v>
          </cell>
          <cell r="L141">
            <v>101874126.59999999</v>
          </cell>
          <cell r="M141">
            <v>145145197.5</v>
          </cell>
          <cell r="N141">
            <v>144664277.80000001</v>
          </cell>
          <cell r="O141">
            <v>148360671.10000002</v>
          </cell>
          <cell r="P141">
            <v>155667220.20000002</v>
          </cell>
          <cell r="Q141">
            <v>195142577.60000002</v>
          </cell>
          <cell r="R141">
            <v>199230533.70000002</v>
          </cell>
          <cell r="S141">
            <v>209567695.50000003</v>
          </cell>
          <cell r="V141">
            <v>2550694.1140000001</v>
          </cell>
          <cell r="W141">
            <v>6012613.28706</v>
          </cell>
          <cell r="X141">
            <v>8134049.9899999993</v>
          </cell>
          <cell r="Y141">
            <v>9810735.9700000007</v>
          </cell>
          <cell r="Z141">
            <v>12421614.18</v>
          </cell>
          <cell r="AA141">
            <v>12787870.1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24860701</v>
          </cell>
          <cell r="AH141">
            <v>76578278.641059995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X141">
            <v>11809.9</v>
          </cell>
          <cell r="AY141">
            <v>22174.199999999997</v>
          </cell>
          <cell r="AZ141">
            <v>37542.1</v>
          </cell>
          <cell r="BA141">
            <v>47411.5</v>
          </cell>
          <cell r="BB141">
            <v>57280.9</v>
          </cell>
          <cell r="BC141">
            <v>67408.899999999994</v>
          </cell>
          <cell r="BD141">
            <v>77278.299999999988</v>
          </cell>
          <cell r="BE141">
            <v>87147.699999999983</v>
          </cell>
          <cell r="BF141">
            <v>97078.999999999985</v>
          </cell>
          <cell r="BG141">
            <v>106948.39999999998</v>
          </cell>
          <cell r="BH141">
            <v>116879.49999999999</v>
          </cell>
          <cell r="BI141">
            <v>127226.09999999999</v>
          </cell>
        </row>
        <row r="142">
          <cell r="H142">
            <v>386584.1</v>
          </cell>
          <cell r="I142">
            <v>1045486.1</v>
          </cell>
          <cell r="J142">
            <v>2219148.5</v>
          </cell>
          <cell r="K142">
            <v>2599983.4</v>
          </cell>
          <cell r="L142">
            <v>2858799.1999999997</v>
          </cell>
          <cell r="M142">
            <v>4002696.8</v>
          </cell>
          <cell r="N142">
            <v>3478079.1999999997</v>
          </cell>
          <cell r="O142">
            <v>3493495.9</v>
          </cell>
          <cell r="P142">
            <v>3597798.3</v>
          </cell>
          <cell r="Q142">
            <v>4061201.5</v>
          </cell>
          <cell r="R142">
            <v>4412926.5999999996</v>
          </cell>
          <cell r="S142">
            <v>6715419.5999999996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</row>
        <row r="145">
          <cell r="H145">
            <v>56875600</v>
          </cell>
          <cell r="I145">
            <v>69804700</v>
          </cell>
          <cell r="J145">
            <v>128071600</v>
          </cell>
          <cell r="K145">
            <v>191683570</v>
          </cell>
          <cell r="L145">
            <v>285416460</v>
          </cell>
          <cell r="M145">
            <v>538172580</v>
          </cell>
          <cell r="N145">
            <v>726875010</v>
          </cell>
          <cell r="O145">
            <v>855180220</v>
          </cell>
          <cell r="P145">
            <v>953493330</v>
          </cell>
          <cell r="Q145">
            <v>1025314290</v>
          </cell>
          <cell r="R145">
            <v>1064679220</v>
          </cell>
          <cell r="S145">
            <v>1089113830</v>
          </cell>
          <cell r="V145">
            <v>14236570.228710001</v>
          </cell>
          <cell r="W145">
            <v>57455222.100000001</v>
          </cell>
          <cell r="X145">
            <v>80916377.900000006</v>
          </cell>
          <cell r="Y145">
            <v>238430749.80000001</v>
          </cell>
          <cell r="Z145">
            <v>339098719.89999998</v>
          </cell>
          <cell r="AA145">
            <v>425502195.49190003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602318783.5</v>
          </cell>
          <cell r="AH145">
            <v>1757958618.92061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2710200</v>
          </cell>
          <cell r="AP145">
            <v>2710200</v>
          </cell>
          <cell r="AQ145">
            <v>2710200</v>
          </cell>
          <cell r="AR145">
            <v>2710200</v>
          </cell>
          <cell r="AS145">
            <v>2710200</v>
          </cell>
          <cell r="AT145">
            <v>2710200</v>
          </cell>
          <cell r="AU145">
            <v>5420300</v>
          </cell>
          <cell r="AV145">
            <v>21681500</v>
          </cell>
          <cell r="AX145">
            <v>79000</v>
          </cell>
          <cell r="AY145">
            <v>3275500</v>
          </cell>
          <cell r="AZ145">
            <v>8523100</v>
          </cell>
          <cell r="BA145">
            <v>13303300</v>
          </cell>
          <cell r="BB145">
            <v>13429300</v>
          </cell>
          <cell r="BC145">
            <v>13429300</v>
          </cell>
          <cell r="BD145">
            <v>13429300</v>
          </cell>
          <cell r="BE145">
            <v>13429300</v>
          </cell>
          <cell r="BF145">
            <v>13429300</v>
          </cell>
          <cell r="BG145">
            <v>13429300</v>
          </cell>
          <cell r="BH145">
            <v>13429300</v>
          </cell>
          <cell r="BI145">
            <v>13429300</v>
          </cell>
        </row>
        <row r="146">
          <cell r="H146">
            <v>393800</v>
          </cell>
          <cell r="I146">
            <v>908800</v>
          </cell>
          <cell r="J146">
            <v>7603800</v>
          </cell>
          <cell r="K146">
            <v>11265800</v>
          </cell>
          <cell r="L146">
            <v>14485800</v>
          </cell>
          <cell r="M146">
            <v>24587800</v>
          </cell>
          <cell r="N146">
            <v>31225200</v>
          </cell>
          <cell r="O146">
            <v>34987100</v>
          </cell>
          <cell r="P146">
            <v>38885700</v>
          </cell>
          <cell r="Q146">
            <v>41285700</v>
          </cell>
          <cell r="R146">
            <v>43775300</v>
          </cell>
          <cell r="S146">
            <v>46765300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</row>
        <row r="147">
          <cell r="H147">
            <v>0</v>
          </cell>
          <cell r="I147">
            <v>949051</v>
          </cell>
          <cell r="J147">
            <v>1895753.7</v>
          </cell>
          <cell r="K147">
            <v>2518342</v>
          </cell>
          <cell r="L147">
            <v>3385520.4</v>
          </cell>
          <cell r="M147">
            <v>4286189.5999999996</v>
          </cell>
          <cell r="N147">
            <v>5530449.0999999996</v>
          </cell>
          <cell r="O147">
            <v>6780709.1999999993</v>
          </cell>
          <cell r="P147">
            <v>7985264.7999999989</v>
          </cell>
          <cell r="Q147">
            <v>8979189.4999999981</v>
          </cell>
          <cell r="R147">
            <v>9616147.3999999985</v>
          </cell>
          <cell r="S147">
            <v>9999999.9999999981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</row>
        <row r="148">
          <cell r="H148">
            <v>0</v>
          </cell>
          <cell r="I148">
            <v>200000</v>
          </cell>
          <cell r="J148">
            <v>400000</v>
          </cell>
          <cell r="K148">
            <v>900000</v>
          </cell>
          <cell r="L148">
            <v>1620000</v>
          </cell>
          <cell r="M148">
            <v>2460000</v>
          </cell>
          <cell r="N148">
            <v>3180000</v>
          </cell>
          <cell r="O148">
            <v>3710000</v>
          </cell>
          <cell r="P148">
            <v>4020000</v>
          </cell>
          <cell r="Q148">
            <v>4330000</v>
          </cell>
          <cell r="R148">
            <v>4656600</v>
          </cell>
          <cell r="S148">
            <v>4656600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</row>
        <row r="149">
          <cell r="H149">
            <v>0</v>
          </cell>
          <cell r="I149">
            <v>0</v>
          </cell>
          <cell r="J149">
            <v>1177408</v>
          </cell>
          <cell r="K149">
            <v>2389735.7000000002</v>
          </cell>
          <cell r="L149">
            <v>4546797.7</v>
          </cell>
          <cell r="M149">
            <v>4546797.7</v>
          </cell>
          <cell r="N149">
            <v>5051797.7</v>
          </cell>
          <cell r="O149">
            <v>5101797.7</v>
          </cell>
          <cell r="P149">
            <v>6101797.7000000002</v>
          </cell>
          <cell r="Q149">
            <v>8997797.6999999993</v>
          </cell>
          <cell r="R149">
            <v>13059998</v>
          </cell>
          <cell r="S149">
            <v>28959998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</row>
        <row r="150">
          <cell r="H150">
            <v>11024466.800000001</v>
          </cell>
          <cell r="I150">
            <v>16076354.800000001</v>
          </cell>
          <cell r="J150">
            <v>22704419.200000003</v>
          </cell>
          <cell r="K150">
            <v>31256874.000000004</v>
          </cell>
          <cell r="L150">
            <v>39052273.700000003</v>
          </cell>
          <cell r="M150">
            <v>50995711.5</v>
          </cell>
          <cell r="N150">
            <v>66788181.299999997</v>
          </cell>
          <cell r="O150">
            <v>87633580.199999988</v>
          </cell>
          <cell r="P150">
            <v>99538901.199999988</v>
          </cell>
          <cell r="Q150">
            <v>115996184.39999999</v>
          </cell>
          <cell r="R150">
            <v>131895738.49999999</v>
          </cell>
          <cell r="S150">
            <v>198086416.89999998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</row>
        <row r="152">
          <cell r="H152">
            <v>2700326</v>
          </cell>
          <cell r="I152">
            <v>7451682.5999999996</v>
          </cell>
          <cell r="J152">
            <v>14482889.199999999</v>
          </cell>
          <cell r="K152">
            <v>17937420.399999999</v>
          </cell>
          <cell r="L152">
            <v>20618499</v>
          </cell>
          <cell r="M152">
            <v>30172795.199999999</v>
          </cell>
          <cell r="N152">
            <v>32575638.099999998</v>
          </cell>
          <cell r="O152">
            <v>35030169.399999999</v>
          </cell>
          <cell r="P152">
            <v>45271361</v>
          </cell>
          <cell r="Q152">
            <v>47499344.899999999</v>
          </cell>
          <cell r="R152">
            <v>49727328.799999997</v>
          </cell>
          <cell r="S152">
            <v>51955312.699999996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</row>
        <row r="153">
          <cell r="H153">
            <v>653097.69999999995</v>
          </cell>
          <cell r="I153">
            <v>21903097.699999999</v>
          </cell>
          <cell r="J153">
            <v>15039442.1</v>
          </cell>
          <cell r="K153">
            <v>11380039.800000001</v>
          </cell>
          <cell r="L153">
            <v>7133286.5000000009</v>
          </cell>
          <cell r="M153">
            <v>11167984.5</v>
          </cell>
          <cell r="N153">
            <v>27223282.199999999</v>
          </cell>
          <cell r="O153">
            <v>-15925220.099999998</v>
          </cell>
          <cell r="P153">
            <v>-25584622.399999999</v>
          </cell>
          <cell r="Q153">
            <v>-28899417</v>
          </cell>
          <cell r="R153">
            <v>-36166413.600000001</v>
          </cell>
          <cell r="S153">
            <v>-83360510.200000003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</row>
        <row r="161">
          <cell r="H161">
            <v>0</v>
          </cell>
          <cell r="I161">
            <v>80000000</v>
          </cell>
          <cell r="J161">
            <v>200000000</v>
          </cell>
          <cell r="K161">
            <v>250000000</v>
          </cell>
          <cell r="L161">
            <v>310000000</v>
          </cell>
          <cell r="M161">
            <v>470000000</v>
          </cell>
          <cell r="N161">
            <v>590000000</v>
          </cell>
          <cell r="O161">
            <v>720000000</v>
          </cell>
          <cell r="P161">
            <v>920000000</v>
          </cell>
          <cell r="Q161">
            <v>1060000000</v>
          </cell>
          <cell r="R161">
            <v>1210000000</v>
          </cell>
          <cell r="S161">
            <v>1400000000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</row>
        <row r="162">
          <cell r="H162">
            <v>-67610739.489999995</v>
          </cell>
          <cell r="I162">
            <v>-151710648.72999999</v>
          </cell>
          <cell r="J162">
            <v>-249903517.77999997</v>
          </cell>
          <cell r="K162">
            <v>-280224285.44</v>
          </cell>
          <cell r="L162">
            <v>-337921880.31999999</v>
          </cell>
          <cell r="M162">
            <v>-383954625.01999998</v>
          </cell>
          <cell r="N162">
            <v>-413605080.34999996</v>
          </cell>
          <cell r="O162">
            <v>-439109242.30999994</v>
          </cell>
          <cell r="P162">
            <v>-468725873.72999996</v>
          </cell>
          <cell r="Q162">
            <v>-516786736.78999996</v>
          </cell>
          <cell r="R162">
            <v>-533438318.39999998</v>
          </cell>
          <cell r="S162">
            <v>-544839800.00999999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-80586700</v>
          </cell>
          <cell r="AV162">
            <v>-80586700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</row>
        <row r="164"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</row>
        <row r="165"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</row>
        <row r="168">
          <cell r="H168">
            <v>90000000</v>
          </cell>
          <cell r="I168">
            <v>250000000</v>
          </cell>
          <cell r="J168">
            <v>400000000</v>
          </cell>
          <cell r="K168">
            <v>580000000</v>
          </cell>
          <cell r="L168">
            <v>810000000</v>
          </cell>
          <cell r="M168">
            <v>1060000000</v>
          </cell>
          <cell r="N168">
            <v>1150000000</v>
          </cell>
          <cell r="O168">
            <v>1210000000</v>
          </cell>
          <cell r="P168">
            <v>1270000000</v>
          </cell>
          <cell r="Q168">
            <v>1300000000</v>
          </cell>
          <cell r="R168">
            <v>1300000000</v>
          </cell>
          <cell r="S168">
            <v>1300000000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</row>
        <row r="169">
          <cell r="H169">
            <v>0</v>
          </cell>
          <cell r="I169">
            <v>0</v>
          </cell>
          <cell r="J169">
            <v>0</v>
          </cell>
          <cell r="K169">
            <v>-60000000</v>
          </cell>
          <cell r="L169">
            <v>-150000000</v>
          </cell>
          <cell r="M169">
            <v>-310000000</v>
          </cell>
          <cell r="N169">
            <v>-460000000</v>
          </cell>
          <cell r="O169">
            <v>-610000000</v>
          </cell>
          <cell r="P169">
            <v>-890000000</v>
          </cell>
          <cell r="Q169">
            <v>-1050000000</v>
          </cell>
          <cell r="R169">
            <v>-1180000000</v>
          </cell>
          <cell r="S169">
            <v>-1300000000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</row>
        <row r="173"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</row>
        <row r="174">
          <cell r="H174">
            <v>-17243609.449999999</v>
          </cell>
          <cell r="I174">
            <v>-17243609.449999999</v>
          </cell>
          <cell r="J174">
            <v>-45384662.649999999</v>
          </cell>
          <cell r="K174">
            <v>-62628272.099999994</v>
          </cell>
          <cell r="L174">
            <v>-62628272.099999994</v>
          </cell>
          <cell r="M174">
            <v>-86769325.329999998</v>
          </cell>
          <cell r="N174">
            <v>-86769325.329999998</v>
          </cell>
          <cell r="O174">
            <v>-86769325.329999998</v>
          </cell>
          <cell r="P174">
            <v>-98288573.840000004</v>
          </cell>
          <cell r="Q174">
            <v>-98288573.840000004</v>
          </cell>
          <cell r="R174">
            <v>-98288573.840000004</v>
          </cell>
          <cell r="S174">
            <v>-98791500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</row>
        <row r="177">
          <cell r="H177">
            <v>17318134.300000001</v>
          </cell>
          <cell r="I177">
            <v>29769653.899999999</v>
          </cell>
          <cell r="J177">
            <v>46419615</v>
          </cell>
          <cell r="K177">
            <v>61325357.299999997</v>
          </cell>
          <cell r="L177">
            <v>74203589.599999994</v>
          </cell>
          <cell r="M177">
            <v>98683530.5</v>
          </cell>
          <cell r="N177">
            <v>118972300.59999999</v>
          </cell>
          <cell r="O177">
            <v>144499583</v>
          </cell>
          <cell r="P177">
            <v>171376920.19999999</v>
          </cell>
          <cell r="Q177">
            <v>194423846.09999999</v>
          </cell>
          <cell r="R177">
            <v>216873538.19999999</v>
          </cell>
          <cell r="S177">
            <v>289971107.60000002</v>
          </cell>
          <cell r="V177">
            <v>7308402.7000000002</v>
          </cell>
          <cell r="W177">
            <v>2387536.6</v>
          </cell>
          <cell r="X177">
            <v>0</v>
          </cell>
          <cell r="Y177">
            <v>4373281.7</v>
          </cell>
          <cell r="Z177">
            <v>4598191.3</v>
          </cell>
          <cell r="AA177">
            <v>5318192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23985604.300000001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</row>
        <row r="178">
          <cell r="H178">
            <v>-3226431.4</v>
          </cell>
          <cell r="I178">
            <v>-13691909.5</v>
          </cell>
          <cell r="J178">
            <v>-26062160.800000001</v>
          </cell>
          <cell r="K178">
            <v>-34727121.700000003</v>
          </cell>
          <cell r="L178">
            <v>-49416030.900000006</v>
          </cell>
          <cell r="M178">
            <v>-59623579.600000009</v>
          </cell>
          <cell r="N178">
            <v>-62886263.100000009</v>
          </cell>
          <cell r="O178">
            <v>-94120660</v>
          </cell>
          <cell r="P178">
            <v>-106294544.7</v>
          </cell>
          <cell r="Q178">
            <v>-122772404.40000001</v>
          </cell>
          <cell r="R178">
            <v>-128962400</v>
          </cell>
          <cell r="S178">
            <v>-128962400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</row>
        <row r="179">
          <cell r="H179">
            <v>17812725</v>
          </cell>
          <cell r="I179">
            <v>35625450</v>
          </cell>
          <cell r="J179">
            <v>53438175</v>
          </cell>
          <cell r="K179">
            <v>71250900</v>
          </cell>
          <cell r="L179">
            <v>89063625</v>
          </cell>
          <cell r="M179">
            <v>106876350</v>
          </cell>
          <cell r="N179">
            <v>124689075</v>
          </cell>
          <cell r="O179">
            <v>142501800</v>
          </cell>
          <cell r="P179">
            <v>160314525</v>
          </cell>
          <cell r="Q179">
            <v>178127250</v>
          </cell>
          <cell r="R179">
            <v>195939975</v>
          </cell>
          <cell r="S179">
            <v>216254400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</row>
        <row r="180"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-84911100</v>
          </cell>
          <cell r="S180">
            <v>-212714700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J180">
            <v>-13094100</v>
          </cell>
          <cell r="AK180">
            <v>-26188200</v>
          </cell>
          <cell r="AL180">
            <v>-39282300</v>
          </cell>
          <cell r="AM180">
            <v>-52376400</v>
          </cell>
          <cell r="AN180">
            <v>-65470500</v>
          </cell>
          <cell r="AO180">
            <v>-78564600</v>
          </cell>
          <cell r="AP180">
            <v>-91658700</v>
          </cell>
          <cell r="AQ180">
            <v>-104752800</v>
          </cell>
          <cell r="AR180">
            <v>-117846900</v>
          </cell>
          <cell r="AS180">
            <v>-130941000</v>
          </cell>
          <cell r="AT180">
            <v>-144035100</v>
          </cell>
          <cell r="AU180">
            <v>-157129100</v>
          </cell>
          <cell r="AV180">
            <v>-1021339700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</row>
      </sheetData>
      <sheetData sheetId="5"/>
      <sheetData sheetId="6"/>
      <sheetData sheetId="7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5037393.1568900002</v>
          </cell>
          <cell r="M17">
            <v>7554384.2470899997</v>
          </cell>
          <cell r="N17">
            <v>7554384.2470899997</v>
          </cell>
          <cell r="O17">
            <v>7554384.2470899997</v>
          </cell>
          <cell r="P17">
            <v>7554384.2470899997</v>
          </cell>
          <cell r="Q17">
            <v>7554384.2470899997</v>
          </cell>
          <cell r="R17">
            <v>7554384.2470899997</v>
          </cell>
          <cell r="S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</row>
        <row r="18">
          <cell r="H18">
            <v>938869.40399000002</v>
          </cell>
          <cell r="I18">
            <v>938869.40399000002</v>
          </cell>
          <cell r="J18">
            <v>2650880.2797900001</v>
          </cell>
          <cell r="K18">
            <v>3844522.3895699997</v>
          </cell>
          <cell r="L18">
            <v>4123278.3902699994</v>
          </cell>
          <cell r="M18">
            <v>5311890.0573499994</v>
          </cell>
          <cell r="N18">
            <v>5560615.3173499992</v>
          </cell>
          <cell r="O18">
            <v>5984470.7940499997</v>
          </cell>
          <cell r="P18">
            <v>6292703.4873499991</v>
          </cell>
          <cell r="Q18">
            <v>6892950.6139500011</v>
          </cell>
          <cell r="R18">
            <v>7508299.61735</v>
          </cell>
          <cell r="S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</row>
        <row r="19">
          <cell r="H19">
            <v>5114703.1160000004</v>
          </cell>
          <cell r="I19">
            <v>5114703.1160000004</v>
          </cell>
          <cell r="J19">
            <v>12063978.554920001</v>
          </cell>
          <cell r="K19">
            <v>15568440.101610001</v>
          </cell>
          <cell r="L19">
            <v>16696884.78011</v>
          </cell>
          <cell r="M19">
            <v>19857230.99264</v>
          </cell>
          <cell r="N19">
            <v>20590538.017840002</v>
          </cell>
          <cell r="O19">
            <v>20744035.952939998</v>
          </cell>
          <cell r="P19">
            <v>23748722.428739998</v>
          </cell>
          <cell r="Q19">
            <v>24530898.021839999</v>
          </cell>
          <cell r="R19">
            <v>27037046.950540002</v>
          </cell>
          <cell r="S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</row>
        <row r="24">
          <cell r="H24">
            <v>39411587.714170001</v>
          </cell>
          <cell r="I24">
            <v>118013884.0352</v>
          </cell>
          <cell r="J24">
            <v>155618288.42132002</v>
          </cell>
          <cell r="K24">
            <v>233739651.22380999</v>
          </cell>
          <cell r="L24">
            <v>266242126.77814001</v>
          </cell>
          <cell r="M24">
            <v>290816303.05290997</v>
          </cell>
          <cell r="N24">
            <v>354877373.02366996</v>
          </cell>
          <cell r="O24">
            <v>401773646.07756996</v>
          </cell>
          <cell r="P24">
            <v>426555157.96342999</v>
          </cell>
          <cell r="Q24">
            <v>509399560.91272998</v>
          </cell>
          <cell r="R24">
            <v>556489709.62888002</v>
          </cell>
          <cell r="S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V26">
            <v>24653827.927000001</v>
          </cell>
          <cell r="W26">
            <v>62063623.480999999</v>
          </cell>
          <cell r="X26">
            <v>93598294.719999999</v>
          </cell>
          <cell r="Y26">
            <v>125151813.153</v>
          </cell>
          <cell r="Z26">
            <v>157349683.80000001</v>
          </cell>
          <cell r="AA26">
            <v>189599060.67899999</v>
          </cell>
          <cell r="AB26">
            <v>224439325</v>
          </cell>
          <cell r="AC26">
            <v>253738492.81999999</v>
          </cell>
          <cell r="AD26">
            <v>285970180.19999999</v>
          </cell>
          <cell r="AE26">
            <v>326068082.66100001</v>
          </cell>
          <cell r="AF26">
            <v>357312170.15899998</v>
          </cell>
          <cell r="AG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V27">
            <v>1312476.9580000001</v>
          </cell>
          <cell r="W27">
            <v>1816015.7879999999</v>
          </cell>
          <cell r="X27">
            <v>3603154.9279999998</v>
          </cell>
          <cell r="Y27">
            <v>4577641.7010000004</v>
          </cell>
          <cell r="Z27">
            <v>5123920.4529999997</v>
          </cell>
          <cell r="AA27">
            <v>6667227.9280000003</v>
          </cell>
          <cell r="AB27">
            <v>7735012.8430000003</v>
          </cell>
          <cell r="AC27">
            <v>8537469.3499999996</v>
          </cell>
          <cell r="AD27">
            <v>9722205.4307000004</v>
          </cell>
          <cell r="AE27">
            <v>10875117.807800001</v>
          </cell>
          <cell r="AF27">
            <v>12046839.443</v>
          </cell>
          <cell r="AG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</row>
        <row r="29"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V29">
            <v>129837</v>
          </cell>
          <cell r="W29">
            <v>232100.6</v>
          </cell>
          <cell r="X29">
            <v>1683046.42</v>
          </cell>
          <cell r="Y29">
            <v>3202885.46</v>
          </cell>
          <cell r="Z29">
            <v>4351089.2699999996</v>
          </cell>
          <cell r="AA29">
            <v>5976188.04</v>
          </cell>
          <cell r="AB29">
            <v>9526923.6400000006</v>
          </cell>
          <cell r="AC29">
            <v>11850070.359999999</v>
          </cell>
          <cell r="AD29">
            <v>15016540.960000001</v>
          </cell>
          <cell r="AE29">
            <v>18185300.260000002</v>
          </cell>
          <cell r="AF29">
            <v>20629636.037</v>
          </cell>
          <cell r="AG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</row>
        <row r="30"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V30">
            <v>4.5999999999999996</v>
          </cell>
          <cell r="W30">
            <v>12.4</v>
          </cell>
          <cell r="X30">
            <v>22.6</v>
          </cell>
          <cell r="Y30">
            <v>0</v>
          </cell>
          <cell r="Z30">
            <v>60.3</v>
          </cell>
          <cell r="AA30">
            <v>60.4</v>
          </cell>
          <cell r="AB30">
            <v>156.5</v>
          </cell>
          <cell r="AC30">
            <v>194.5</v>
          </cell>
          <cell r="AD30">
            <v>291.7</v>
          </cell>
          <cell r="AE30">
            <v>292.7</v>
          </cell>
          <cell r="AF30">
            <v>296.3</v>
          </cell>
          <cell r="AG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V31">
            <v>22632.2</v>
          </cell>
          <cell r="W31">
            <v>31458.3</v>
          </cell>
          <cell r="X31">
            <v>48690.5</v>
          </cell>
          <cell r="Y31">
            <v>60714.1</v>
          </cell>
          <cell r="Z31">
            <v>72302.399999999994</v>
          </cell>
          <cell r="AA31">
            <v>92006.9</v>
          </cell>
          <cell r="AB31">
            <v>112280</v>
          </cell>
          <cell r="AC31">
            <v>106732.9</v>
          </cell>
          <cell r="AD31">
            <v>155078.79999999999</v>
          </cell>
          <cell r="AE31">
            <v>171981.3</v>
          </cell>
          <cell r="AF31">
            <v>204565.9</v>
          </cell>
          <cell r="AG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V32">
            <v>354163.08</v>
          </cell>
          <cell r="W32">
            <v>576256.48</v>
          </cell>
          <cell r="X32">
            <v>930179.98</v>
          </cell>
          <cell r="Y32">
            <v>1470261.7050000001</v>
          </cell>
          <cell r="Z32">
            <v>1852383.0249999999</v>
          </cell>
          <cell r="AA32">
            <v>2328629.1230000001</v>
          </cell>
          <cell r="AB32">
            <v>2764851.9980000001</v>
          </cell>
          <cell r="AC32">
            <v>3218982.9980000001</v>
          </cell>
          <cell r="AD32">
            <v>3646196.0980000002</v>
          </cell>
          <cell r="AE32">
            <v>4149903.6979999999</v>
          </cell>
          <cell r="AF32">
            <v>4614239.3380000005</v>
          </cell>
          <cell r="AG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V33">
            <v>1171081.121</v>
          </cell>
          <cell r="W33">
            <v>2845294.6090000002</v>
          </cell>
          <cell r="X33">
            <v>4754035.9380000001</v>
          </cell>
          <cell r="Y33">
            <v>6855093.4349999996</v>
          </cell>
          <cell r="Z33">
            <v>8311908.7479999997</v>
          </cell>
          <cell r="AA33">
            <v>9868134.1439999994</v>
          </cell>
          <cell r="AB33">
            <v>11946923.334000001</v>
          </cell>
          <cell r="AC33">
            <v>12729653.801000001</v>
          </cell>
          <cell r="AD33">
            <v>14444934.825999999</v>
          </cell>
          <cell r="AE33">
            <v>17136267.921999998</v>
          </cell>
          <cell r="AF33">
            <v>19305366.158</v>
          </cell>
          <cell r="AG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V34">
            <v>8977.7999999999993</v>
          </cell>
          <cell r="W34">
            <v>-133429.29999999999</v>
          </cell>
          <cell r="X34">
            <v>-6569458.5</v>
          </cell>
          <cell r="Y34">
            <v>-13148984.5</v>
          </cell>
          <cell r="Z34">
            <v>-15966053.199999999</v>
          </cell>
          <cell r="AA34">
            <v>-19039904</v>
          </cell>
          <cell r="AB34">
            <v>-19382851.739999998</v>
          </cell>
          <cell r="AC34">
            <v>-19921205.739999998</v>
          </cell>
          <cell r="AD34">
            <v>-20383010.699999999</v>
          </cell>
          <cell r="AE34">
            <v>-22669228.879999999</v>
          </cell>
          <cell r="AF34">
            <v>-22980288.879999999</v>
          </cell>
          <cell r="AG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X35">
            <v>61497053.449999996</v>
          </cell>
          <cell r="AY35">
            <v>128616567.93000002</v>
          </cell>
          <cell r="AZ35">
            <v>208835577.30000001</v>
          </cell>
          <cell r="BA35">
            <v>302527562.7100001</v>
          </cell>
          <cell r="BB35">
            <v>365877369.58999991</v>
          </cell>
          <cell r="BC35">
            <v>457080152.04000002</v>
          </cell>
          <cell r="BD35">
            <v>545085187.12999988</v>
          </cell>
          <cell r="BE35">
            <v>618720943.63999987</v>
          </cell>
          <cell r="BF35">
            <v>709588970.97000015</v>
          </cell>
          <cell r="BG35">
            <v>795912952.70999992</v>
          </cell>
          <cell r="BH35">
            <v>882131942.13</v>
          </cell>
          <cell r="BI35">
            <v>0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V37">
            <v>989053.05099999998</v>
          </cell>
          <cell r="W37">
            <v>3212364.287</v>
          </cell>
          <cell r="X37">
            <v>7209150.8490000004</v>
          </cell>
          <cell r="Y37">
            <v>10412622.864</v>
          </cell>
          <cell r="Z37">
            <v>12754188.095000001</v>
          </cell>
          <cell r="AA37">
            <v>16453252.563999999</v>
          </cell>
          <cell r="AB37">
            <v>19355265.559</v>
          </cell>
          <cell r="AC37">
            <v>21603774.572999999</v>
          </cell>
          <cell r="AD37">
            <v>26223462.363000002</v>
          </cell>
          <cell r="AE37">
            <v>29195358.409000002</v>
          </cell>
          <cell r="AF37">
            <v>32499734.732000001</v>
          </cell>
          <cell r="AG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</row>
        <row r="41">
          <cell r="H41">
            <v>42007117.634739995</v>
          </cell>
          <cell r="I41">
            <v>84469586.960369989</v>
          </cell>
          <cell r="J41">
            <v>144320999.19735</v>
          </cell>
          <cell r="K41">
            <v>188146221.58851999</v>
          </cell>
          <cell r="L41">
            <v>229562192.72214001</v>
          </cell>
          <cell r="M41">
            <v>270962009.32047999</v>
          </cell>
          <cell r="N41">
            <v>310077922.92553997</v>
          </cell>
          <cell r="O41">
            <v>349578621.70332003</v>
          </cell>
          <cell r="P41">
            <v>397237118.55800003</v>
          </cell>
          <cell r="Q41">
            <v>434879979.45508003</v>
          </cell>
          <cell r="R41">
            <v>484596794.72671998</v>
          </cell>
          <cell r="S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</row>
        <row r="42">
          <cell r="H42">
            <v>57383633.575839996</v>
          </cell>
          <cell r="I42">
            <v>114082526.61005001</v>
          </cell>
          <cell r="J42">
            <v>162914154.22537997</v>
          </cell>
          <cell r="K42">
            <v>233151740.03817001</v>
          </cell>
          <cell r="L42">
            <v>320907800.30918998</v>
          </cell>
          <cell r="M42">
            <v>403970969.80198997</v>
          </cell>
          <cell r="N42">
            <v>493961211.51363999</v>
          </cell>
          <cell r="O42">
            <v>580241527.40735996</v>
          </cell>
          <cell r="P42">
            <v>672111000.61570001</v>
          </cell>
          <cell r="Q42">
            <v>756729829.78200996</v>
          </cell>
          <cell r="R42">
            <v>841998148.77923</v>
          </cell>
          <cell r="S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</row>
        <row r="43">
          <cell r="H43">
            <v>-9361727.78541</v>
          </cell>
          <cell r="I43">
            <v>-15912273.26757</v>
          </cell>
          <cell r="J43">
            <v>-14676832.117489999</v>
          </cell>
          <cell r="K43">
            <v>-22979653.75409</v>
          </cell>
          <cell r="L43">
            <v>-36778665.839670002</v>
          </cell>
          <cell r="M43">
            <v>-42421072.470129997</v>
          </cell>
          <cell r="N43">
            <v>-42421072.470129997</v>
          </cell>
          <cell r="O43">
            <v>-56178423.88092</v>
          </cell>
          <cell r="P43">
            <v>-56388007.599809997</v>
          </cell>
          <cell r="Q43">
            <v>-63877386.090600006</v>
          </cell>
          <cell r="R43">
            <v>-70780117.191670001</v>
          </cell>
          <cell r="S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5">
          <cell r="H45">
            <v>9248651.7163200006</v>
          </cell>
          <cell r="I45">
            <v>20706408.611220002</v>
          </cell>
          <cell r="J45">
            <v>30481632.61552</v>
          </cell>
          <cell r="K45">
            <v>39158220.279100001</v>
          </cell>
          <cell r="L45">
            <v>52951294.778059997</v>
          </cell>
          <cell r="M45">
            <v>65155139.937910005</v>
          </cell>
          <cell r="N45">
            <v>75677572.056830004</v>
          </cell>
          <cell r="O45">
            <v>87637048.555629998</v>
          </cell>
          <cell r="P45">
            <v>102353883.10006</v>
          </cell>
          <cell r="Q45">
            <v>113997881.22525001</v>
          </cell>
          <cell r="R45">
            <v>131252773.80524001</v>
          </cell>
          <cell r="S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</row>
        <row r="46">
          <cell r="H46">
            <v>1761000</v>
          </cell>
          <cell r="I46">
            <v>4442000</v>
          </cell>
          <cell r="J46">
            <v>6532000</v>
          </cell>
          <cell r="K46">
            <v>8798000</v>
          </cell>
          <cell r="L46">
            <v>11898000</v>
          </cell>
          <cell r="M46">
            <v>15148000</v>
          </cell>
          <cell r="N46">
            <v>19848000</v>
          </cell>
          <cell r="O46">
            <v>23674620.199999999</v>
          </cell>
          <cell r="P46">
            <v>31704620.199999999</v>
          </cell>
          <cell r="Q46">
            <v>34613795.558339998</v>
          </cell>
          <cell r="R46">
            <v>36715832.648339994</v>
          </cell>
          <cell r="S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</row>
        <row r="47">
          <cell r="H47">
            <v>4147164.97</v>
          </cell>
          <cell r="I47">
            <v>6567208.5999999996</v>
          </cell>
          <cell r="J47">
            <v>8433191.2100000009</v>
          </cell>
          <cell r="K47">
            <v>9852765.8699999992</v>
          </cell>
          <cell r="L47">
            <v>12025199.869999999</v>
          </cell>
          <cell r="M47">
            <v>12209649.300000001</v>
          </cell>
          <cell r="N47">
            <v>15013967.859999999</v>
          </cell>
          <cell r="O47">
            <v>20585992.129999999</v>
          </cell>
          <cell r="P47">
            <v>29059290.920000002</v>
          </cell>
          <cell r="Q47">
            <v>35743019.880000003</v>
          </cell>
          <cell r="R47">
            <v>42276171.369999997</v>
          </cell>
          <cell r="S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</row>
        <row r="48">
          <cell r="H48">
            <v>5375006.0899999999</v>
          </cell>
          <cell r="I48">
            <v>10009603.02</v>
          </cell>
          <cell r="J48">
            <v>15280439.57</v>
          </cell>
          <cell r="K48">
            <v>20065367.609999999</v>
          </cell>
          <cell r="L48">
            <v>27572699.690000001</v>
          </cell>
          <cell r="M48">
            <v>33602972.299999997</v>
          </cell>
          <cell r="N48">
            <v>43909189</v>
          </cell>
          <cell r="O48">
            <v>50321835.600000001</v>
          </cell>
          <cell r="P48">
            <v>56177190.890000001</v>
          </cell>
          <cell r="Q48">
            <v>63628386.810000002</v>
          </cell>
          <cell r="R48">
            <v>72534722.030000001</v>
          </cell>
          <cell r="S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</row>
        <row r="49">
          <cell r="H49">
            <v>512303.21</v>
          </cell>
          <cell r="I49">
            <v>977781.59</v>
          </cell>
          <cell r="J49">
            <v>1388507.41</v>
          </cell>
          <cell r="K49">
            <v>2065653.57</v>
          </cell>
          <cell r="L49">
            <v>2934334.52</v>
          </cell>
          <cell r="M49">
            <v>4253588.5999999996</v>
          </cell>
          <cell r="N49">
            <v>5850552.4000000004</v>
          </cell>
          <cell r="O49">
            <v>7215885.04</v>
          </cell>
          <cell r="P49">
            <v>8136448.4800000004</v>
          </cell>
          <cell r="Q49">
            <v>9256232.6099999994</v>
          </cell>
          <cell r="R49">
            <v>9490486.1400000006</v>
          </cell>
          <cell r="S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</row>
        <row r="50">
          <cell r="H50">
            <v>6148094.4400000004</v>
          </cell>
          <cell r="I50">
            <v>11386543.09</v>
          </cell>
          <cell r="J50">
            <v>19092794.449999999</v>
          </cell>
          <cell r="K50">
            <v>29800516.280000001</v>
          </cell>
          <cell r="L50">
            <v>42512147.950000003</v>
          </cell>
          <cell r="M50">
            <v>53863282.799999997</v>
          </cell>
          <cell r="N50">
            <v>66836858.950000003</v>
          </cell>
          <cell r="O50">
            <v>76839498.689999998</v>
          </cell>
          <cell r="P50">
            <v>84515418.859999999</v>
          </cell>
          <cell r="Q50">
            <v>92008692.180000007</v>
          </cell>
          <cell r="R50">
            <v>98320892.879999995</v>
          </cell>
          <cell r="S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</row>
        <row r="51">
          <cell r="H51">
            <v>1357309.6192000001</v>
          </cell>
          <cell r="I51">
            <v>3160864.4904</v>
          </cell>
          <cell r="J51">
            <v>4415981.85054</v>
          </cell>
          <cell r="K51">
            <v>6009370.6445399998</v>
          </cell>
          <cell r="L51">
            <v>7805612.6901199995</v>
          </cell>
          <cell r="M51">
            <v>9756012.5532200001</v>
          </cell>
          <cell r="N51">
            <v>11760416.938819999</v>
          </cell>
          <cell r="O51">
            <v>13853669.356360001</v>
          </cell>
          <cell r="P51">
            <v>16222865.99554</v>
          </cell>
          <cell r="Q51">
            <v>17841304.808939997</v>
          </cell>
          <cell r="R51">
            <v>19365288.901740003</v>
          </cell>
          <cell r="S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</row>
        <row r="53">
          <cell r="H53">
            <v>1239470.82</v>
          </cell>
          <cell r="I53">
            <v>1793352.02</v>
          </cell>
          <cell r="J53">
            <v>2112895.7799999998</v>
          </cell>
          <cell r="K53">
            <v>2767344.57</v>
          </cell>
          <cell r="L53">
            <v>3662712.5</v>
          </cell>
          <cell r="M53">
            <v>4883265.7</v>
          </cell>
          <cell r="N53">
            <v>5907255.0999999996</v>
          </cell>
          <cell r="O53">
            <v>6576604.29</v>
          </cell>
          <cell r="P53">
            <v>7631226.4000000004</v>
          </cell>
          <cell r="Q53">
            <v>8458949</v>
          </cell>
          <cell r="R53">
            <v>9573466.4100000001</v>
          </cell>
          <cell r="S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V54">
            <v>339874.5</v>
          </cell>
          <cell r="W54">
            <v>630473.76</v>
          </cell>
          <cell r="X54">
            <v>2021913.87</v>
          </cell>
          <cell r="Y54">
            <v>6749412.4720000001</v>
          </cell>
          <cell r="Z54">
            <v>17316548.699999999</v>
          </cell>
          <cell r="AA54">
            <v>21714294.833999999</v>
          </cell>
          <cell r="AB54">
            <v>22959494.219000001</v>
          </cell>
          <cell r="AC54">
            <v>23382234.659000002</v>
          </cell>
          <cell r="AD54">
            <v>23935042.114</v>
          </cell>
          <cell r="AE54">
            <v>24243006.563999999</v>
          </cell>
          <cell r="AF54">
            <v>24844875.164000001</v>
          </cell>
          <cell r="AG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</row>
        <row r="56">
          <cell r="H56">
            <v>21564096.809999999</v>
          </cell>
          <cell r="I56">
            <v>37116682.700000003</v>
          </cell>
          <cell r="J56">
            <v>59912477.600000001</v>
          </cell>
          <cell r="K56">
            <v>90341912.099999994</v>
          </cell>
          <cell r="L56">
            <v>124208581.3</v>
          </cell>
          <cell r="M56">
            <v>156768493.19999999</v>
          </cell>
          <cell r="N56">
            <v>193561346.09999999</v>
          </cell>
          <cell r="O56">
            <v>231435712.86000001</v>
          </cell>
          <cell r="P56">
            <v>272617123.07700002</v>
          </cell>
          <cell r="Q56">
            <v>309602907.5</v>
          </cell>
          <cell r="R56">
            <v>345278872.10000002</v>
          </cell>
          <cell r="S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</row>
        <row r="57">
          <cell r="H57">
            <v>1963.15</v>
          </cell>
          <cell r="I57">
            <v>5965.6</v>
          </cell>
          <cell r="J57">
            <v>8825.7999999999993</v>
          </cell>
          <cell r="K57">
            <v>9557.6</v>
          </cell>
          <cell r="L57">
            <v>18833.400000000001</v>
          </cell>
          <cell r="M57">
            <v>18833.400000000001</v>
          </cell>
          <cell r="N57">
            <v>65835.600000000006</v>
          </cell>
          <cell r="O57">
            <v>122460.76</v>
          </cell>
          <cell r="P57">
            <v>122893.923</v>
          </cell>
          <cell r="Q57">
            <v>159236.4</v>
          </cell>
          <cell r="R57">
            <v>169636.4</v>
          </cell>
          <cell r="S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</row>
        <row r="59">
          <cell r="H59">
            <v>282468.83474000002</v>
          </cell>
          <cell r="I59">
            <v>287115.94793999998</v>
          </cell>
          <cell r="J59">
            <v>1894985.6250199999</v>
          </cell>
          <cell r="K59">
            <v>2109967.4802200003</v>
          </cell>
          <cell r="L59">
            <v>3109566.9071200001</v>
          </cell>
          <cell r="M59">
            <v>5470105.9654500009</v>
          </cell>
          <cell r="N59">
            <v>6031544.6331500001</v>
          </cell>
          <cell r="O59">
            <v>7695760.6678300006</v>
          </cell>
          <cell r="P59">
            <v>9517195.1236299984</v>
          </cell>
          <cell r="Q59">
            <v>10314709.130309999</v>
          </cell>
          <cell r="R59">
            <v>11920233.662349999</v>
          </cell>
          <cell r="S59">
            <v>0</v>
          </cell>
          <cell r="V59">
            <v>2206075.7149999999</v>
          </cell>
          <cell r="W59">
            <v>2874239.3250000002</v>
          </cell>
          <cell r="X59">
            <v>4335073.4354999997</v>
          </cell>
          <cell r="Y59">
            <v>7099668.0115</v>
          </cell>
          <cell r="Z59">
            <v>10602792.396</v>
          </cell>
          <cell r="AA59">
            <v>13801900.2553</v>
          </cell>
          <cell r="AB59">
            <v>17162980.423799999</v>
          </cell>
          <cell r="AC59">
            <v>19864255.2368</v>
          </cell>
          <cell r="AD59">
            <v>22584550.071800001</v>
          </cell>
          <cell r="AE59">
            <v>25377288.053800002</v>
          </cell>
          <cell r="AF59">
            <v>27514097.329700001</v>
          </cell>
          <cell r="AG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</row>
        <row r="60">
          <cell r="H60">
            <v>3919181.9426599997</v>
          </cell>
          <cell r="I60">
            <v>5601624.9234699998</v>
          </cell>
          <cell r="J60">
            <v>8345785.8609199999</v>
          </cell>
          <cell r="K60">
            <v>11528596.07381</v>
          </cell>
          <cell r="L60">
            <v>13864739.942130001</v>
          </cell>
          <cell r="M60">
            <v>15716162.3244</v>
          </cell>
          <cell r="N60">
            <v>18929309.641150001</v>
          </cell>
          <cell r="O60">
            <v>22687257.341290001</v>
          </cell>
          <cell r="P60">
            <v>28345240.293930002</v>
          </cell>
          <cell r="Q60">
            <v>32101730.689009998</v>
          </cell>
          <cell r="R60">
            <v>35460021.91071</v>
          </cell>
          <cell r="S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H61">
            <v>5513324.9008200001</v>
          </cell>
          <cell r="I61">
            <v>6865008.3786124997</v>
          </cell>
          <cell r="J61">
            <v>15575883.266723499</v>
          </cell>
          <cell r="K61">
            <v>20802618.053444501</v>
          </cell>
          <cell r="L61">
            <v>27747652.608327501</v>
          </cell>
          <cell r="M61">
            <v>31715175.971627504</v>
          </cell>
          <cell r="N61">
            <v>38368794.0708955</v>
          </cell>
          <cell r="O61">
            <v>44613394.272041507</v>
          </cell>
          <cell r="P61">
            <v>51568584.606345505</v>
          </cell>
          <cell r="Q61">
            <v>55535083.987115495</v>
          </cell>
          <cell r="R61">
            <v>65886432.690920003</v>
          </cell>
          <cell r="S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J61">
            <v>6037726.9703199994</v>
          </cell>
          <cell r="AK61">
            <v>12864424.768580001</v>
          </cell>
          <cell r="AL61">
            <v>30025051.214650001</v>
          </cell>
          <cell r="AM61">
            <v>48539442.12472</v>
          </cell>
          <cell r="AN61">
            <v>63765728.619450003</v>
          </cell>
          <cell r="AO61">
            <v>74002077.267169997</v>
          </cell>
          <cell r="AP61">
            <v>89527186.165459991</v>
          </cell>
          <cell r="AQ61">
            <v>104097919.96812999</v>
          </cell>
          <cell r="AR61">
            <v>116829647.51937999</v>
          </cell>
          <cell r="AS61">
            <v>129581862.63659999</v>
          </cell>
          <cell r="AT61">
            <v>153735009.61216</v>
          </cell>
          <cell r="AU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</row>
        <row r="62">
          <cell r="H62">
            <v>3605359.6028499985</v>
          </cell>
          <cell r="I62">
            <v>3779872.2961300011</v>
          </cell>
          <cell r="J62">
            <v>11274395.930823999</v>
          </cell>
          <cell r="K62">
            <v>15026990.086804001</v>
          </cell>
          <cell r="L62">
            <v>17669548.397659004</v>
          </cell>
          <cell r="M62">
            <v>20328547.293958999</v>
          </cell>
          <cell r="N62">
            <v>25221932.380246997</v>
          </cell>
          <cell r="O62">
            <v>29502567.421525005</v>
          </cell>
          <cell r="P62">
            <v>38138829.485941</v>
          </cell>
          <cell r="Q62">
            <v>43276986.042100996</v>
          </cell>
          <cell r="R62">
            <v>46905131.74007</v>
          </cell>
          <cell r="S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J62">
            <v>8005319.0839900002</v>
          </cell>
          <cell r="AK62">
            <v>8412505.7399899997</v>
          </cell>
          <cell r="AL62">
            <v>17527865.454240002</v>
          </cell>
          <cell r="AM62">
            <v>35062976.869199999</v>
          </cell>
          <cell r="AN62">
            <v>41228946.261189997</v>
          </cell>
          <cell r="AO62">
            <v>47433277.019239999</v>
          </cell>
          <cell r="AP62">
            <v>58851175.553910002</v>
          </cell>
          <cell r="AQ62">
            <v>68839323.983590007</v>
          </cell>
          <cell r="AR62">
            <v>80849924.071310014</v>
          </cell>
          <cell r="AS62">
            <v>100979634.09825002</v>
          </cell>
          <cell r="AT62">
            <v>109445307.39352001</v>
          </cell>
          <cell r="AU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</row>
        <row r="63">
          <cell r="H63">
            <v>378160.29719999997</v>
          </cell>
          <cell r="I63">
            <v>378160.29719999997</v>
          </cell>
          <cell r="J63">
            <v>378160.29719999997</v>
          </cell>
          <cell r="K63">
            <v>550748.05773999996</v>
          </cell>
          <cell r="L63">
            <v>631634.40379000001</v>
          </cell>
          <cell r="M63">
            <v>872379.42378999991</v>
          </cell>
          <cell r="N63">
            <v>872379.42378999991</v>
          </cell>
          <cell r="O63">
            <v>872379.42378999991</v>
          </cell>
          <cell r="P63">
            <v>1407438.8440399999</v>
          </cell>
          <cell r="Q63">
            <v>1424590.7864000001</v>
          </cell>
          <cell r="R63">
            <v>1730489.5364000001</v>
          </cell>
          <cell r="S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V65">
            <v>0</v>
          </cell>
          <cell r="W65">
            <v>0</v>
          </cell>
          <cell r="X65">
            <v>0</v>
          </cell>
          <cell r="Y65">
            <v>14854533.827</v>
          </cell>
          <cell r="Z65">
            <v>18409670.978999998</v>
          </cell>
          <cell r="AA65">
            <v>21087977.603</v>
          </cell>
          <cell r="AB65">
            <v>26242474.645</v>
          </cell>
          <cell r="AC65">
            <v>27936018.607999999</v>
          </cell>
          <cell r="AD65">
            <v>32150389.530000001</v>
          </cell>
          <cell r="AE65">
            <v>36387377.588</v>
          </cell>
          <cell r="AF65">
            <v>50341436.864</v>
          </cell>
          <cell r="AG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V66">
            <v>0</v>
          </cell>
          <cell r="W66">
            <v>162.9</v>
          </cell>
          <cell r="X66">
            <v>355800</v>
          </cell>
          <cell r="Y66">
            <v>364213.5</v>
          </cell>
          <cell r="Z66">
            <v>385270.8</v>
          </cell>
          <cell r="AA66">
            <v>472904.1</v>
          </cell>
          <cell r="AB66">
            <v>454081.5</v>
          </cell>
          <cell r="AC66">
            <v>454281.5</v>
          </cell>
          <cell r="AD66">
            <v>506801.5</v>
          </cell>
          <cell r="AE66">
            <v>608314.80000000005</v>
          </cell>
          <cell r="AF66">
            <v>684224.4</v>
          </cell>
          <cell r="AG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V67">
            <v>77236.800000000003</v>
          </cell>
          <cell r="W67">
            <v>89219.1</v>
          </cell>
          <cell r="X67">
            <v>126484.5</v>
          </cell>
          <cell r="Y67">
            <v>726959.4</v>
          </cell>
          <cell r="Z67">
            <v>1015916.6</v>
          </cell>
          <cell r="AA67">
            <v>1287141</v>
          </cell>
          <cell r="AB67">
            <v>1487347.7</v>
          </cell>
          <cell r="AC67">
            <v>3044614.7</v>
          </cell>
          <cell r="AD67">
            <v>3360052.8</v>
          </cell>
          <cell r="AE67">
            <v>3510750.6</v>
          </cell>
          <cell r="AF67">
            <v>3764228.8</v>
          </cell>
          <cell r="AG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</row>
        <row r="68"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V68">
            <v>236803.9</v>
          </cell>
          <cell r="W68">
            <v>357136.85</v>
          </cell>
          <cell r="X68">
            <v>1523666.942</v>
          </cell>
          <cell r="Y68">
            <v>2450991.2179999999</v>
          </cell>
          <cell r="Z68">
            <v>3481173.1970000002</v>
          </cell>
          <cell r="AA68">
            <v>4270642.7980000004</v>
          </cell>
          <cell r="AB68">
            <v>5209387.8760000002</v>
          </cell>
          <cell r="AC68">
            <v>6150572.7800000003</v>
          </cell>
          <cell r="AD68">
            <v>7345764.4309999999</v>
          </cell>
          <cell r="AE68">
            <v>8436657.7050000001</v>
          </cell>
          <cell r="AF68">
            <v>9939390.2359999996</v>
          </cell>
          <cell r="AG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V70">
            <v>389458.5</v>
          </cell>
          <cell r="W70">
            <v>1032.0999999999999</v>
          </cell>
          <cell r="X70">
            <v>1441.5</v>
          </cell>
          <cell r="Y70">
            <v>5046.1000000000004</v>
          </cell>
          <cell r="Z70">
            <v>22589</v>
          </cell>
          <cell r="AA70">
            <v>0</v>
          </cell>
          <cell r="AB70">
            <v>8702.7999999999993</v>
          </cell>
          <cell r="AC70">
            <v>11036.5</v>
          </cell>
          <cell r="AD70">
            <v>21645.7</v>
          </cell>
          <cell r="AE70">
            <v>22956.9</v>
          </cell>
          <cell r="AF70">
            <v>83390.5</v>
          </cell>
          <cell r="AG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V71">
            <v>124786</v>
          </cell>
          <cell r="W71">
            <v>3115637.8</v>
          </cell>
          <cell r="X71">
            <v>4385758.8</v>
          </cell>
          <cell r="Y71">
            <v>5906035.2400000002</v>
          </cell>
          <cell r="Z71">
            <v>6919554.3600000003</v>
          </cell>
          <cell r="AA71">
            <v>13218336.67</v>
          </cell>
          <cell r="AB71">
            <v>15223028.75</v>
          </cell>
          <cell r="AC71">
            <v>20874481.960000001</v>
          </cell>
          <cell r="AD71">
            <v>26913150.760000002</v>
          </cell>
          <cell r="AE71">
            <v>29448209.043000001</v>
          </cell>
          <cell r="AF71">
            <v>34384127.568000004</v>
          </cell>
          <cell r="AG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V72">
            <v>1231</v>
          </cell>
          <cell r="W72">
            <v>204409.3</v>
          </cell>
          <cell r="X72">
            <v>417675.4</v>
          </cell>
          <cell r="Y72">
            <v>676276.29</v>
          </cell>
          <cell r="Z72">
            <v>951385.15</v>
          </cell>
          <cell r="AA72">
            <v>1163347.1000000001</v>
          </cell>
          <cell r="AB72">
            <v>1374031.52</v>
          </cell>
          <cell r="AC72">
            <v>1522893.3</v>
          </cell>
          <cell r="AD72">
            <v>1798708.62</v>
          </cell>
          <cell r="AE72">
            <v>2104654.75</v>
          </cell>
          <cell r="AF72">
            <v>2390453.9500000002</v>
          </cell>
          <cell r="AG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V73">
            <v>903.3</v>
          </cell>
          <cell r="W73">
            <v>4220.3999999999996</v>
          </cell>
          <cell r="X73">
            <v>13810.4</v>
          </cell>
          <cell r="Y73">
            <v>119856.5</v>
          </cell>
          <cell r="Z73">
            <v>185464.2</v>
          </cell>
          <cell r="AA73">
            <v>308800.7</v>
          </cell>
          <cell r="AB73">
            <v>346578.7</v>
          </cell>
          <cell r="AC73">
            <v>371206.40000000002</v>
          </cell>
          <cell r="AD73">
            <v>389007.1</v>
          </cell>
          <cell r="AE73">
            <v>472453.6</v>
          </cell>
          <cell r="AF73">
            <v>506688</v>
          </cell>
          <cell r="AG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</row>
        <row r="75">
          <cell r="H75">
            <v>236174.27762000001</v>
          </cell>
          <cell r="I75">
            <v>616507.03761999996</v>
          </cell>
          <cell r="J75">
            <v>1089914.5806199999</v>
          </cell>
          <cell r="K75">
            <v>1620367.77501</v>
          </cell>
          <cell r="L75">
            <v>4985180.6060200008</v>
          </cell>
          <cell r="M75">
            <v>5614411.9280300001</v>
          </cell>
          <cell r="N75">
            <v>7880514.125</v>
          </cell>
          <cell r="O75">
            <v>12906311.26503</v>
          </cell>
          <cell r="P75">
            <v>13452199.320459999</v>
          </cell>
          <cell r="Q75">
            <v>16843124.740090001</v>
          </cell>
          <cell r="R75">
            <v>19257579.147410002</v>
          </cell>
          <cell r="S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</row>
        <row r="76">
          <cell r="H76">
            <v>2576205.2971000001</v>
          </cell>
          <cell r="I76">
            <v>3849836.46636</v>
          </cell>
          <cell r="J76">
            <v>6254103.003969999</v>
          </cell>
          <cell r="K76">
            <v>8925259.1771299988</v>
          </cell>
          <cell r="L76">
            <v>12354058.297290001</v>
          </cell>
          <cell r="M76">
            <v>15428382.847270001</v>
          </cell>
          <cell r="N76">
            <v>17310830.441069998</v>
          </cell>
          <cell r="O76">
            <v>20515001.464009997</v>
          </cell>
          <cell r="P76">
            <v>24620938.900819998</v>
          </cell>
          <cell r="Q76">
            <v>29183212.95927</v>
          </cell>
          <cell r="R76">
            <v>33223803.28255</v>
          </cell>
          <cell r="S76">
            <v>0</v>
          </cell>
          <cell r="V76">
            <v>185208.64799999999</v>
          </cell>
          <cell r="W76">
            <v>424881.348</v>
          </cell>
          <cell r="X76">
            <v>342678.92</v>
          </cell>
          <cell r="Y76">
            <v>409645.56</v>
          </cell>
          <cell r="Z76">
            <v>652817.22900000005</v>
          </cell>
          <cell r="AA76">
            <v>1621287.69</v>
          </cell>
          <cell r="AB76">
            <v>2349838.5109999999</v>
          </cell>
          <cell r="AC76">
            <v>1303653.3999999999</v>
          </cell>
          <cell r="AD76">
            <v>1600504.959</v>
          </cell>
          <cell r="AE76">
            <v>2822319.2829999998</v>
          </cell>
          <cell r="AF76">
            <v>2979170.591</v>
          </cell>
          <cell r="AG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</row>
        <row r="78">
          <cell r="H78">
            <v>0</v>
          </cell>
          <cell r="I78">
            <v>15000</v>
          </cell>
          <cell r="J78">
            <v>15000</v>
          </cell>
          <cell r="K78">
            <v>33671.699999999997</v>
          </cell>
          <cell r="L78">
            <v>37871.699999999997</v>
          </cell>
          <cell r="M78">
            <v>88710.880059999996</v>
          </cell>
          <cell r="N78">
            <v>3305784.6400600001</v>
          </cell>
          <cell r="O78">
            <v>3946024.04006</v>
          </cell>
          <cell r="P78">
            <v>4998745.7000600006</v>
          </cell>
          <cell r="Q78">
            <v>6116539.9440600006</v>
          </cell>
          <cell r="R78">
            <v>8352223.7140600001</v>
          </cell>
          <cell r="S78">
            <v>0</v>
          </cell>
          <cell r="V78">
            <v>315</v>
          </cell>
          <cell r="W78">
            <v>535</v>
          </cell>
          <cell r="X78">
            <v>3760812.6</v>
          </cell>
          <cell r="Y78">
            <v>3767977.6</v>
          </cell>
          <cell r="Z78">
            <v>3768077.6</v>
          </cell>
          <cell r="AA78">
            <v>4229292.7</v>
          </cell>
          <cell r="AB78">
            <v>3792908.1</v>
          </cell>
          <cell r="AC78">
            <v>3793048.5</v>
          </cell>
          <cell r="AD78">
            <v>3878529.8</v>
          </cell>
          <cell r="AE78">
            <v>4060703.9</v>
          </cell>
          <cell r="AF78">
            <v>4110703.9</v>
          </cell>
          <cell r="AG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</row>
        <row r="79">
          <cell r="H79">
            <v>2918063.4431799999</v>
          </cell>
          <cell r="I79">
            <v>7128972.2024900001</v>
          </cell>
          <cell r="J79">
            <v>11897248.003969999</v>
          </cell>
          <cell r="K79">
            <v>13318217.31308</v>
          </cell>
          <cell r="L79">
            <v>16737841.934219999</v>
          </cell>
          <cell r="M79">
            <v>69114805.446150005</v>
          </cell>
          <cell r="N79">
            <v>75948673.008279994</v>
          </cell>
          <cell r="O79">
            <v>74864790.561170012</v>
          </cell>
          <cell r="P79">
            <v>76763695.551114306</v>
          </cell>
          <cell r="Q79">
            <v>76583671.537589997</v>
          </cell>
          <cell r="R79">
            <v>77203302.628279999</v>
          </cell>
          <cell r="S79">
            <v>0</v>
          </cell>
          <cell r="V79">
            <v>2206725.9879999999</v>
          </cell>
          <cell r="W79">
            <v>3133398.159</v>
          </cell>
          <cell r="X79">
            <v>5178054.1210000003</v>
          </cell>
          <cell r="Y79">
            <v>6799458.0310000004</v>
          </cell>
          <cell r="Z79">
            <v>9783979.7129999995</v>
          </cell>
          <cell r="AA79">
            <v>13623405.989</v>
          </cell>
          <cell r="AB79">
            <v>18450201.969999999</v>
          </cell>
          <cell r="AC79">
            <v>23945544.581999999</v>
          </cell>
          <cell r="AD79">
            <v>26971261.627</v>
          </cell>
          <cell r="AE79">
            <v>30819032.613000002</v>
          </cell>
          <cell r="AF79">
            <v>34090071.207999997</v>
          </cell>
          <cell r="AG79">
            <v>0</v>
          </cell>
          <cell r="AJ79">
            <v>9415.4573</v>
          </cell>
          <cell r="AK79">
            <v>9415.4573</v>
          </cell>
          <cell r="AL79">
            <v>26030.211660000001</v>
          </cell>
          <cell r="AM79">
            <v>37921.232150000003</v>
          </cell>
          <cell r="AN79">
            <v>92654.951969999995</v>
          </cell>
          <cell r="AO79">
            <v>108349.31372999999</v>
          </cell>
          <cell r="AP79">
            <v>108349.31372999999</v>
          </cell>
          <cell r="AQ79">
            <v>108349.31372999999</v>
          </cell>
          <cell r="AR79">
            <v>128906.48311999999</v>
          </cell>
          <cell r="AS79">
            <v>130254.83981999999</v>
          </cell>
          <cell r="AT79">
            <v>130254.83981999999</v>
          </cell>
          <cell r="AU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365000</v>
          </cell>
          <cell r="N80">
            <v>365000</v>
          </cell>
          <cell r="O80">
            <v>365000</v>
          </cell>
          <cell r="P80">
            <v>365000</v>
          </cell>
          <cell r="Q80">
            <v>365000</v>
          </cell>
          <cell r="R80">
            <v>365000</v>
          </cell>
          <cell r="S80">
            <v>0</v>
          </cell>
          <cell r="V80">
            <v>55977.3</v>
          </cell>
          <cell r="W80">
            <v>77880.600000000006</v>
          </cell>
          <cell r="X80">
            <v>203924.5</v>
          </cell>
          <cell r="Y80">
            <v>333343.59999999998</v>
          </cell>
          <cell r="Z80">
            <v>467115.2</v>
          </cell>
          <cell r="AA80">
            <v>642051</v>
          </cell>
          <cell r="AB80">
            <v>711145.1</v>
          </cell>
          <cell r="AC80">
            <v>835880</v>
          </cell>
          <cell r="AD80">
            <v>1187715.8999999999</v>
          </cell>
          <cell r="AE80">
            <v>1050566.8</v>
          </cell>
          <cell r="AF80">
            <v>1167504.3</v>
          </cell>
          <cell r="AG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H81">
            <v>10718631</v>
          </cell>
          <cell r="I81">
            <v>20488391</v>
          </cell>
          <cell r="J81">
            <v>31771351</v>
          </cell>
          <cell r="K81">
            <v>42767791</v>
          </cell>
          <cell r="L81">
            <v>54286751</v>
          </cell>
          <cell r="M81">
            <v>62054719</v>
          </cell>
          <cell r="N81">
            <v>83278659</v>
          </cell>
          <cell r="O81">
            <v>99041574.029279992</v>
          </cell>
          <cell r="P81">
            <v>113967768.32082999</v>
          </cell>
          <cell r="Q81">
            <v>131755438.25422999</v>
          </cell>
          <cell r="R81">
            <v>151217831.63270003</v>
          </cell>
          <cell r="S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</row>
        <row r="82">
          <cell r="H82">
            <v>3507694.7</v>
          </cell>
          <cell r="I82">
            <v>3507694.7</v>
          </cell>
          <cell r="J82">
            <v>11307694.699999999</v>
          </cell>
          <cell r="K82">
            <v>15307694.699999999</v>
          </cell>
          <cell r="L82">
            <v>19307694.699999999</v>
          </cell>
          <cell r="M82">
            <v>23807923.899999999</v>
          </cell>
          <cell r="N82">
            <v>28307923.899999999</v>
          </cell>
          <cell r="O82">
            <v>32807923.899999999</v>
          </cell>
          <cell r="P82">
            <v>37307923.899999999</v>
          </cell>
          <cell r="Q82">
            <v>41807923.899999999</v>
          </cell>
          <cell r="R82">
            <v>41819162.700000003</v>
          </cell>
          <cell r="S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H83">
            <v>21067009.650140002</v>
          </cell>
          <cell r="I83">
            <v>31001666.415690001</v>
          </cell>
          <cell r="J83">
            <v>46285439.903650001</v>
          </cell>
          <cell r="K83">
            <v>69609809.260460004</v>
          </cell>
          <cell r="L83">
            <v>90765277.255850002</v>
          </cell>
          <cell r="M83">
            <v>126628594.45415999</v>
          </cell>
          <cell r="N83">
            <v>156186873.59173</v>
          </cell>
          <cell r="O83">
            <v>137117067.26676998</v>
          </cell>
          <cell r="P83">
            <v>147928140.30658999</v>
          </cell>
          <cell r="Q83">
            <v>171117259.84220999</v>
          </cell>
          <cell r="R83">
            <v>190018668.52708998</v>
          </cell>
          <cell r="S83">
            <v>0</v>
          </cell>
          <cell r="V83">
            <v>283455.7</v>
          </cell>
          <cell r="W83">
            <v>2074446.4</v>
          </cell>
          <cell r="X83">
            <v>1400094.8</v>
          </cell>
          <cell r="Y83">
            <v>1830186.3</v>
          </cell>
          <cell r="Z83">
            <v>2764566.14</v>
          </cell>
          <cell r="AA83">
            <v>3671201</v>
          </cell>
          <cell r="AB83">
            <v>4563812.7</v>
          </cell>
          <cell r="AC83">
            <v>4657412.04</v>
          </cell>
          <cell r="AD83">
            <v>5373075</v>
          </cell>
          <cell r="AE83">
            <v>7862179.3499999996</v>
          </cell>
          <cell r="AF83">
            <v>8249752.1500000004</v>
          </cell>
          <cell r="AG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</row>
        <row r="84"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V84">
            <v>70304.399999999994</v>
          </cell>
          <cell r="W84">
            <v>98301.4</v>
          </cell>
          <cell r="X84">
            <v>141639</v>
          </cell>
          <cell r="Y84">
            <v>153152</v>
          </cell>
          <cell r="Z84">
            <v>335845</v>
          </cell>
          <cell r="AA84">
            <v>387096.1</v>
          </cell>
          <cell r="AB84">
            <v>402096.2</v>
          </cell>
          <cell r="AC84">
            <v>958394.6</v>
          </cell>
          <cell r="AD84">
            <v>1052533.8999999999</v>
          </cell>
          <cell r="AE84">
            <v>2454777.2999999998</v>
          </cell>
          <cell r="AF84">
            <v>2745268.4</v>
          </cell>
          <cell r="AG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</row>
        <row r="85">
          <cell r="H85">
            <v>1730859.38549</v>
          </cell>
          <cell r="I85">
            <v>3142094.95786</v>
          </cell>
          <cell r="J85">
            <v>6593079.2937400006</v>
          </cell>
          <cell r="K85">
            <v>10409789.061110001</v>
          </cell>
          <cell r="L85">
            <v>16161836.0791</v>
          </cell>
          <cell r="M85">
            <v>23815056.169510003</v>
          </cell>
          <cell r="N85">
            <v>26403157.651500002</v>
          </cell>
          <cell r="O85">
            <v>30404526.972480003</v>
          </cell>
          <cell r="P85">
            <v>34131091.904749997</v>
          </cell>
          <cell r="Q85">
            <v>39407428.972469993</v>
          </cell>
          <cell r="R85">
            <v>42625690.084580004</v>
          </cell>
          <cell r="S85">
            <v>0</v>
          </cell>
          <cell r="V85">
            <v>552285.61499999999</v>
          </cell>
          <cell r="W85">
            <v>948042.54</v>
          </cell>
          <cell r="X85">
            <v>1596615.24</v>
          </cell>
          <cell r="Y85">
            <v>2301514.5699999998</v>
          </cell>
          <cell r="Z85">
            <v>3048492.47</v>
          </cell>
          <cell r="AA85">
            <v>3708721.97</v>
          </cell>
          <cell r="AB85">
            <v>4439464.8</v>
          </cell>
          <cell r="AC85">
            <v>6081939.9500000002</v>
          </cell>
          <cell r="AD85">
            <v>6734398.0480000004</v>
          </cell>
          <cell r="AE85">
            <v>6261683.7814999996</v>
          </cell>
          <cell r="AF85">
            <v>6901924.7515000002</v>
          </cell>
          <cell r="AG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</row>
        <row r="87"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V87">
            <v>562832.30000000005</v>
          </cell>
          <cell r="W87">
            <v>995700.2</v>
          </cell>
          <cell r="X87">
            <v>109190.1</v>
          </cell>
          <cell r="Y87">
            <v>162010.6</v>
          </cell>
          <cell r="Z87">
            <v>221038.4</v>
          </cell>
          <cell r="AA87">
            <v>434781.4</v>
          </cell>
          <cell r="AB87">
            <v>549590.69999999995</v>
          </cell>
          <cell r="AC87">
            <v>674263.5</v>
          </cell>
          <cell r="AD87">
            <v>685301.4</v>
          </cell>
          <cell r="AE87">
            <v>742456.5</v>
          </cell>
          <cell r="AF87">
            <v>1198036.3</v>
          </cell>
          <cell r="AG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</row>
        <row r="89">
          <cell r="H89">
            <v>6037886.6030000001</v>
          </cell>
          <cell r="I89">
            <v>12738726.882999999</v>
          </cell>
          <cell r="J89">
            <v>21034361.579</v>
          </cell>
          <cell r="K89">
            <v>28383896.107000001</v>
          </cell>
          <cell r="L89">
            <v>36336985.068000004</v>
          </cell>
          <cell r="M89">
            <v>44995594.948200002</v>
          </cell>
          <cell r="N89">
            <v>51605326.322999999</v>
          </cell>
          <cell r="O89">
            <v>58085342.414699994</v>
          </cell>
          <cell r="P89">
            <v>65898555.783600003</v>
          </cell>
          <cell r="Q89">
            <v>72574609.114800006</v>
          </cell>
          <cell r="R89">
            <v>79620849.484999999</v>
          </cell>
          <cell r="S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V90">
            <v>16138900</v>
          </cell>
          <cell r="W90">
            <v>32637300</v>
          </cell>
          <cell r="X90">
            <v>44543000</v>
          </cell>
          <cell r="Y90">
            <v>62982300</v>
          </cell>
          <cell r="Z90">
            <v>73756900</v>
          </cell>
          <cell r="AA90">
            <v>85360700</v>
          </cell>
          <cell r="AB90">
            <v>96631100</v>
          </cell>
          <cell r="AC90">
            <v>107901500</v>
          </cell>
          <cell r="AD90">
            <v>113790200</v>
          </cell>
          <cell r="AE90">
            <v>129777500</v>
          </cell>
          <cell r="AF90">
            <v>140217409.15000001</v>
          </cell>
          <cell r="AG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X90">
            <v>51457145.100000001</v>
          </cell>
          <cell r="AY90">
            <v>51457145.100000001</v>
          </cell>
          <cell r="AZ90">
            <v>103080705.8</v>
          </cell>
          <cell r="BA90">
            <v>103080705.8</v>
          </cell>
          <cell r="BB90">
            <v>103080705.8</v>
          </cell>
          <cell r="BC90">
            <v>157894761.69999999</v>
          </cell>
          <cell r="BD90">
            <v>187894761.69999999</v>
          </cell>
          <cell r="BE90">
            <v>215743946.90000001</v>
          </cell>
          <cell r="BF90">
            <v>215743946.90000001</v>
          </cell>
          <cell r="BG90">
            <v>215743946.90000001</v>
          </cell>
          <cell r="BH90">
            <v>215743946.90000001</v>
          </cell>
          <cell r="BI90">
            <v>0</v>
          </cell>
        </row>
        <row r="91"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V91">
            <v>78364473.099999994</v>
          </cell>
          <cell r="W91">
            <v>150437782.19999999</v>
          </cell>
          <cell r="X91">
            <v>215367115.30000001</v>
          </cell>
          <cell r="Y91">
            <v>277332777.30000001</v>
          </cell>
          <cell r="Z91">
            <v>372497072.69999999</v>
          </cell>
          <cell r="AA91">
            <v>437356737.39999998</v>
          </cell>
          <cell r="AB91">
            <v>467581612.10000002</v>
          </cell>
          <cell r="AC91">
            <v>502997605.80000001</v>
          </cell>
          <cell r="AD91">
            <v>583419433.39999998</v>
          </cell>
          <cell r="AE91">
            <v>651501147.60000002</v>
          </cell>
          <cell r="AF91">
            <v>719902475.36000001</v>
          </cell>
          <cell r="AG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V92">
            <v>0</v>
          </cell>
          <cell r="W92">
            <v>12021560.16</v>
          </cell>
          <cell r="X92">
            <v>22891543.499000002</v>
          </cell>
          <cell r="Y92">
            <v>43051902.850000001</v>
          </cell>
          <cell r="Z92">
            <v>60215987.950000003</v>
          </cell>
          <cell r="AA92">
            <v>74631901.099999994</v>
          </cell>
          <cell r="AB92">
            <v>88342292.510000005</v>
          </cell>
          <cell r="AC92">
            <v>100645771.45</v>
          </cell>
          <cell r="AD92">
            <v>112275151.98999999</v>
          </cell>
          <cell r="AE92">
            <v>126788351.61</v>
          </cell>
          <cell r="AF92">
            <v>141495735.11000001</v>
          </cell>
          <cell r="AG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</row>
        <row r="93">
          <cell r="H93">
            <v>0</v>
          </cell>
          <cell r="I93">
            <v>0</v>
          </cell>
          <cell r="J93">
            <v>3400000</v>
          </cell>
          <cell r="K93">
            <v>4900000</v>
          </cell>
          <cell r="L93">
            <v>5934756.2999999998</v>
          </cell>
          <cell r="M93">
            <v>6120859.2999999998</v>
          </cell>
          <cell r="N93">
            <v>8720859.3000000007</v>
          </cell>
          <cell r="O93">
            <v>8720859.3000000007</v>
          </cell>
          <cell r="P93">
            <v>8720859.3000000007</v>
          </cell>
          <cell r="Q93">
            <v>12500084.9</v>
          </cell>
          <cell r="R93">
            <v>17500084.899999999</v>
          </cell>
          <cell r="S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</row>
        <row r="104">
          <cell r="H104">
            <v>56030531.765100002</v>
          </cell>
          <cell r="I104">
            <v>115154709.8169</v>
          </cell>
          <cell r="J104">
            <v>174484839.11770001</v>
          </cell>
          <cell r="K104">
            <v>236790825.46990001</v>
          </cell>
          <cell r="L104">
            <v>297231715.29000002</v>
          </cell>
          <cell r="M104">
            <v>364871631.7385</v>
          </cell>
          <cell r="N104">
            <v>430970161.63950002</v>
          </cell>
          <cell r="O104">
            <v>489386815.22759998</v>
          </cell>
          <cell r="P104">
            <v>551522488.25419998</v>
          </cell>
          <cell r="Q104">
            <v>612372865.18200004</v>
          </cell>
          <cell r="R104">
            <v>676921095.6652</v>
          </cell>
          <cell r="S104">
            <v>0</v>
          </cell>
          <cell r="V104">
            <v>44358166.681999996</v>
          </cell>
          <cell r="W104">
            <v>94400163.688999996</v>
          </cell>
          <cell r="X104">
            <v>148911413.22</v>
          </cell>
          <cell r="Y104">
            <v>198693867.96700001</v>
          </cell>
          <cell r="Z104">
            <v>254453789.80899999</v>
          </cell>
          <cell r="AA104">
            <v>340638888.75700003</v>
          </cell>
          <cell r="AB104">
            <v>372473228.29500002</v>
          </cell>
          <cell r="AC104">
            <v>401341478.15600002</v>
          </cell>
          <cell r="AD104">
            <v>458353546.037</v>
          </cell>
          <cell r="AE104">
            <v>512912939.61500001</v>
          </cell>
          <cell r="AF104">
            <v>566393683.35829997</v>
          </cell>
          <cell r="AG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X104">
            <v>839812.05</v>
          </cell>
          <cell r="AY104">
            <v>1860933.79</v>
          </cell>
          <cell r="AZ104">
            <v>2829316.9400000004</v>
          </cell>
          <cell r="BA104">
            <v>3808502.2437999998</v>
          </cell>
          <cell r="BB104">
            <v>4795307.3244000003</v>
          </cell>
          <cell r="BC104">
            <v>5859676.1730000004</v>
          </cell>
          <cell r="BD104">
            <v>6415808.3499999996</v>
          </cell>
          <cell r="BE104">
            <v>7284243.2960999999</v>
          </cell>
          <cell r="BF104">
            <v>8233369.7558000004</v>
          </cell>
          <cell r="BG104">
            <v>9243914.6799999997</v>
          </cell>
          <cell r="BH104">
            <v>10054367.6622</v>
          </cell>
          <cell r="BI104">
            <v>0</v>
          </cell>
        </row>
        <row r="105">
          <cell r="H105">
            <v>3814205.0397999999</v>
          </cell>
          <cell r="I105">
            <v>8773811.0519999992</v>
          </cell>
          <cell r="J105">
            <v>13507402.7574</v>
          </cell>
          <cell r="K105">
            <v>18336902.519200001</v>
          </cell>
          <cell r="L105">
            <v>23652019.507199999</v>
          </cell>
          <cell r="M105">
            <v>29189102.545499999</v>
          </cell>
          <cell r="N105">
            <v>33811565.500500001</v>
          </cell>
          <cell r="O105">
            <v>38594185.553999998</v>
          </cell>
          <cell r="P105">
            <v>44063114.907300003</v>
          </cell>
          <cell r="Q105">
            <v>49269054.778300002</v>
          </cell>
          <cell r="R105">
            <v>54573007.197800003</v>
          </cell>
          <cell r="S105">
            <v>0</v>
          </cell>
          <cell r="V105">
            <v>4181733.4739999999</v>
          </cell>
          <cell r="W105">
            <v>9968469.4189999998</v>
          </cell>
          <cell r="X105">
            <v>15916732.5405</v>
          </cell>
          <cell r="Y105">
            <v>21271613.864999998</v>
          </cell>
          <cell r="Z105">
            <v>27719546.844000001</v>
          </cell>
          <cell r="AA105">
            <v>36416164.631999999</v>
          </cell>
          <cell r="AB105">
            <v>39530304.090999998</v>
          </cell>
          <cell r="AC105">
            <v>42859945.724799998</v>
          </cell>
          <cell r="AD105">
            <v>49403891.908</v>
          </cell>
          <cell r="AE105">
            <v>55434113.472000003</v>
          </cell>
          <cell r="AF105">
            <v>61264388.726000004</v>
          </cell>
          <cell r="AG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X105">
            <v>84306.09</v>
          </cell>
          <cell r="AY105">
            <v>181119.82</v>
          </cell>
          <cell r="AZ105">
            <v>290187.42</v>
          </cell>
          <cell r="BA105">
            <v>396356.5269</v>
          </cell>
          <cell r="BB105">
            <v>488624.99249999999</v>
          </cell>
          <cell r="BC105">
            <v>606714.37109999999</v>
          </cell>
          <cell r="BD105">
            <v>690611.29</v>
          </cell>
          <cell r="BE105">
            <v>780299.08420000004</v>
          </cell>
          <cell r="BF105">
            <v>926005.93279999995</v>
          </cell>
          <cell r="BG105">
            <v>1037366.4435000001</v>
          </cell>
          <cell r="BH105">
            <v>1157413.5825</v>
          </cell>
          <cell r="BI105">
            <v>0</v>
          </cell>
        </row>
        <row r="107">
          <cell r="H107">
            <v>1153164.057</v>
          </cell>
          <cell r="I107">
            <v>2484439.4989999998</v>
          </cell>
          <cell r="J107">
            <v>3817730.7434</v>
          </cell>
          <cell r="K107">
            <v>5126893.0003000004</v>
          </cell>
          <cell r="L107">
            <v>6178747.9380999999</v>
          </cell>
          <cell r="M107">
            <v>7750820.5801999997</v>
          </cell>
          <cell r="N107">
            <v>8536590.5888999999</v>
          </cell>
          <cell r="O107">
            <v>9483053.9342999998</v>
          </cell>
          <cell r="P107">
            <v>10573470.4322</v>
          </cell>
          <cell r="Q107">
            <v>12316208.551999999</v>
          </cell>
          <cell r="R107">
            <v>13915801.502900001</v>
          </cell>
          <cell r="S107">
            <v>0</v>
          </cell>
          <cell r="V107">
            <v>747337.57200000004</v>
          </cell>
          <cell r="W107">
            <v>1686421.571</v>
          </cell>
          <cell r="X107">
            <v>2493747.1140000001</v>
          </cell>
          <cell r="Y107">
            <v>3366769.2740000002</v>
          </cell>
          <cell r="Z107">
            <v>4132633.7820000001</v>
          </cell>
          <cell r="AA107">
            <v>4774898.3289999999</v>
          </cell>
          <cell r="AB107">
            <v>5046101.4768000003</v>
          </cell>
          <cell r="AC107">
            <v>5345275.9359999998</v>
          </cell>
          <cell r="AD107">
            <v>6033013.074</v>
          </cell>
          <cell r="AE107">
            <v>6910231.7400000002</v>
          </cell>
          <cell r="AF107">
            <v>7997985.96</v>
          </cell>
          <cell r="AG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X107">
            <v>5009.74</v>
          </cell>
          <cell r="AY107">
            <v>16163.06</v>
          </cell>
          <cell r="AZ107">
            <v>31344.880000000001</v>
          </cell>
          <cell r="BA107">
            <v>37145.106599999999</v>
          </cell>
          <cell r="BB107">
            <v>52803.498500000002</v>
          </cell>
          <cell r="BC107">
            <v>59107.385499999997</v>
          </cell>
          <cell r="BD107">
            <v>59107.39</v>
          </cell>
          <cell r="BE107">
            <v>65227.469700000001</v>
          </cell>
          <cell r="BF107">
            <v>72858.382800000007</v>
          </cell>
          <cell r="BG107">
            <v>97924.89</v>
          </cell>
          <cell r="BH107">
            <v>98226.65</v>
          </cell>
          <cell r="BI107">
            <v>0</v>
          </cell>
        </row>
        <row r="108">
          <cell r="H108">
            <v>3313271.3928999999</v>
          </cell>
          <cell r="I108">
            <v>7253711.8859999999</v>
          </cell>
          <cell r="J108">
            <v>11360932.056299999</v>
          </cell>
          <cell r="K108">
            <v>15084597.8839</v>
          </cell>
          <cell r="L108">
            <v>17532859.8728</v>
          </cell>
          <cell r="M108">
            <v>20123244.125500001</v>
          </cell>
          <cell r="N108">
            <v>20528398.452799998</v>
          </cell>
          <cell r="O108">
            <v>21293865.761100002</v>
          </cell>
          <cell r="P108">
            <v>23311039.619399998</v>
          </cell>
          <cell r="Q108">
            <v>27215271.438999999</v>
          </cell>
          <cell r="R108">
            <v>32019399.255399998</v>
          </cell>
          <cell r="S108">
            <v>0</v>
          </cell>
          <cell r="V108">
            <v>6129439.5580000002</v>
          </cell>
          <cell r="W108">
            <v>15018852.957</v>
          </cell>
          <cell r="X108">
            <v>23092646.688999999</v>
          </cell>
          <cell r="Y108">
            <v>28322180.462000001</v>
          </cell>
          <cell r="Z108">
            <v>31416862.375999998</v>
          </cell>
          <cell r="AA108">
            <v>33510963.379999999</v>
          </cell>
          <cell r="AB108">
            <v>33963473.002999999</v>
          </cell>
          <cell r="AC108">
            <v>34979413.686999999</v>
          </cell>
          <cell r="AD108">
            <v>38904501.291000001</v>
          </cell>
          <cell r="AE108">
            <v>47513986.391999997</v>
          </cell>
          <cell r="AF108">
            <v>56682261.358999997</v>
          </cell>
          <cell r="AG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X108">
            <v>37387.879999999997</v>
          </cell>
          <cell r="AY108">
            <v>78973.570000000007</v>
          </cell>
          <cell r="AZ108">
            <v>130584.95</v>
          </cell>
          <cell r="BA108">
            <v>165760.3015</v>
          </cell>
          <cell r="BB108">
            <v>189722.58470000001</v>
          </cell>
          <cell r="BC108">
            <v>192916.34969999999</v>
          </cell>
          <cell r="BD108">
            <v>195026.8</v>
          </cell>
          <cell r="BE108">
            <v>197879.72070000001</v>
          </cell>
          <cell r="BF108">
            <v>202559.30470000001</v>
          </cell>
          <cell r="BG108">
            <v>242985.71059999999</v>
          </cell>
          <cell r="BH108">
            <v>289995.23479999998</v>
          </cell>
          <cell r="BI108">
            <v>0</v>
          </cell>
        </row>
        <row r="109">
          <cell r="H109">
            <v>1333915.804</v>
          </cell>
          <cell r="I109">
            <v>3059560.662</v>
          </cell>
          <cell r="J109">
            <v>5550979.7050000001</v>
          </cell>
          <cell r="K109">
            <v>8465230.5020000003</v>
          </cell>
          <cell r="L109">
            <v>11337028.715</v>
          </cell>
          <cell r="M109">
            <v>15569380.706</v>
          </cell>
          <cell r="N109">
            <v>17629892.298999999</v>
          </cell>
          <cell r="O109">
            <v>20565422.517999999</v>
          </cell>
          <cell r="P109">
            <v>23072024.837000001</v>
          </cell>
          <cell r="Q109">
            <v>24728502.195</v>
          </cell>
          <cell r="R109">
            <v>27635749.377</v>
          </cell>
          <cell r="S109">
            <v>0</v>
          </cell>
          <cell r="V109">
            <v>675509.81099999999</v>
          </cell>
          <cell r="W109">
            <v>2012990.9469999999</v>
          </cell>
          <cell r="X109">
            <v>2918278.983</v>
          </cell>
          <cell r="Y109">
            <v>4097283.8739999998</v>
          </cell>
          <cell r="Z109">
            <v>5237398.6830000002</v>
          </cell>
          <cell r="AA109">
            <v>6441146.5640000002</v>
          </cell>
          <cell r="AB109">
            <v>7396022.7439999999</v>
          </cell>
          <cell r="AC109">
            <v>8396287.1600000001</v>
          </cell>
          <cell r="AD109">
            <v>9714476.9260000009</v>
          </cell>
          <cell r="AE109">
            <v>11014512.551999999</v>
          </cell>
          <cell r="AF109">
            <v>12398636.948000001</v>
          </cell>
          <cell r="AG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X109">
            <v>15324.9</v>
          </cell>
          <cell r="AY109">
            <v>24375.64</v>
          </cell>
          <cell r="AZ109">
            <v>42772.759999999995</v>
          </cell>
          <cell r="BA109">
            <v>61636.563000000002</v>
          </cell>
          <cell r="BB109">
            <v>89899.101999999999</v>
          </cell>
          <cell r="BC109">
            <v>112134.656</v>
          </cell>
          <cell r="BD109">
            <v>132125.38999999998</v>
          </cell>
          <cell r="BE109">
            <v>142529.56</v>
          </cell>
          <cell r="BF109">
            <v>160411.39300000001</v>
          </cell>
          <cell r="BG109">
            <v>211894.49</v>
          </cell>
          <cell r="BH109">
            <v>244556.5</v>
          </cell>
          <cell r="BI109">
            <v>0</v>
          </cell>
        </row>
        <row r="110">
          <cell r="H110">
            <v>334926.32829999999</v>
          </cell>
          <cell r="I110">
            <v>802313.16509999998</v>
          </cell>
          <cell r="J110">
            <v>1283018.4872999999</v>
          </cell>
          <cell r="K110">
            <v>1812211.4998000001</v>
          </cell>
          <cell r="L110">
            <v>2342704.7483999999</v>
          </cell>
          <cell r="M110">
            <v>2878181.0366000002</v>
          </cell>
          <cell r="N110">
            <v>3407216.0827000001</v>
          </cell>
          <cell r="O110">
            <v>3944593.1235000002</v>
          </cell>
          <cell r="P110">
            <v>4461755.966</v>
          </cell>
          <cell r="Q110">
            <v>5109434.6786000002</v>
          </cell>
          <cell r="R110">
            <v>5653010.8810999999</v>
          </cell>
          <cell r="S110">
            <v>0</v>
          </cell>
          <cell r="V110">
            <v>114822.553</v>
          </cell>
          <cell r="W110">
            <v>338783.04840000003</v>
          </cell>
          <cell r="X110">
            <v>592832.1899</v>
          </cell>
          <cell r="Y110">
            <v>849002.81539999996</v>
          </cell>
          <cell r="Z110">
            <v>1117722.1598</v>
          </cell>
          <cell r="AA110">
            <v>1416004.0771000001</v>
          </cell>
          <cell r="AB110">
            <v>1609395.7061000001</v>
          </cell>
          <cell r="AC110">
            <v>1813892.5961</v>
          </cell>
          <cell r="AD110">
            <v>2133187.9876000001</v>
          </cell>
          <cell r="AE110">
            <v>2464797.9794999999</v>
          </cell>
          <cell r="AF110">
            <v>2817774.8424999998</v>
          </cell>
          <cell r="AG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X110">
            <v>7917.68</v>
          </cell>
          <cell r="AY110">
            <v>18462.96</v>
          </cell>
          <cell r="AZ110">
            <v>34819.14</v>
          </cell>
          <cell r="BA110">
            <v>48430.266799999998</v>
          </cell>
          <cell r="BB110">
            <v>59529.073799999998</v>
          </cell>
          <cell r="BC110">
            <v>75910.054699999993</v>
          </cell>
          <cell r="BD110">
            <v>88012.46</v>
          </cell>
          <cell r="BE110">
            <v>97417.505600000004</v>
          </cell>
          <cell r="BF110">
            <v>114969.00780000001</v>
          </cell>
          <cell r="BG110">
            <v>158416.15</v>
          </cell>
          <cell r="BH110">
            <v>159420.28</v>
          </cell>
          <cell r="BI110">
            <v>0</v>
          </cell>
        </row>
        <row r="111">
          <cell r="H111">
            <v>520181.04599999997</v>
          </cell>
          <cell r="I111">
            <v>1092248.5467000001</v>
          </cell>
          <cell r="J111">
            <v>1684242.2472000001</v>
          </cell>
          <cell r="K111">
            <v>2344737.4106999999</v>
          </cell>
          <cell r="L111">
            <v>3012947.32</v>
          </cell>
          <cell r="M111">
            <v>3943779.7719000001</v>
          </cell>
          <cell r="N111">
            <v>4463508.5301999999</v>
          </cell>
          <cell r="O111">
            <v>5091843.8745999997</v>
          </cell>
          <cell r="P111">
            <v>5773352.8597999997</v>
          </cell>
          <cell r="Q111">
            <v>6781069.3617000002</v>
          </cell>
          <cell r="R111">
            <v>7614848.9177000001</v>
          </cell>
          <cell r="S111">
            <v>0</v>
          </cell>
          <cell r="V111">
            <v>471698.86300000001</v>
          </cell>
          <cell r="W111">
            <v>1126543.875</v>
          </cell>
          <cell r="X111">
            <v>1745079.5360000001</v>
          </cell>
          <cell r="Y111">
            <v>2346725.9586</v>
          </cell>
          <cell r="Z111">
            <v>2996535.6009999998</v>
          </cell>
          <cell r="AA111">
            <v>3646640.173</v>
          </cell>
          <cell r="AB111">
            <v>3864847.6570000001</v>
          </cell>
          <cell r="AC111">
            <v>4076913.9569999999</v>
          </cell>
          <cell r="AD111">
            <v>4751971.0149999997</v>
          </cell>
          <cell r="AE111">
            <v>5593228.341</v>
          </cell>
          <cell r="AF111">
            <v>6254461.5250000004</v>
          </cell>
          <cell r="AG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X111">
            <v>4453.08</v>
          </cell>
          <cell r="AY111">
            <v>6885.68</v>
          </cell>
          <cell r="AZ111">
            <v>12924.01</v>
          </cell>
          <cell r="BA111">
            <v>16566.019199999999</v>
          </cell>
          <cell r="BB111">
            <v>20385.758900000001</v>
          </cell>
          <cell r="BC111">
            <v>25323.2526</v>
          </cell>
          <cell r="BD111">
            <v>29231.55</v>
          </cell>
          <cell r="BE111">
            <v>33497.7762</v>
          </cell>
          <cell r="BF111">
            <v>38475.395600000003</v>
          </cell>
          <cell r="BG111">
            <v>41763.792999999998</v>
          </cell>
          <cell r="BH111">
            <v>45922.144699999997</v>
          </cell>
          <cell r="BI111">
            <v>0</v>
          </cell>
        </row>
        <row r="112">
          <cell r="H112">
            <v>233141.90210000001</v>
          </cell>
          <cell r="I112">
            <v>859127.84250000003</v>
          </cell>
          <cell r="J112">
            <v>1580639.5932</v>
          </cell>
          <cell r="K112">
            <v>2945786.4989999998</v>
          </cell>
          <cell r="L112">
            <v>4249185.9186000004</v>
          </cell>
          <cell r="M112">
            <v>5361386.1403999999</v>
          </cell>
          <cell r="N112">
            <v>6388157.9984999998</v>
          </cell>
          <cell r="O112">
            <v>7373633.0795</v>
          </cell>
          <cell r="P112">
            <v>9432255.3383000009</v>
          </cell>
          <cell r="Q112">
            <v>11443403.9276</v>
          </cell>
          <cell r="R112">
            <v>13164657.386600001</v>
          </cell>
          <cell r="S112">
            <v>0</v>
          </cell>
          <cell r="V112">
            <v>178497.92000000001</v>
          </cell>
          <cell r="W112">
            <v>624558.70700000005</v>
          </cell>
          <cell r="X112">
            <v>1221347.5149999999</v>
          </cell>
          <cell r="Y112">
            <v>1802207.2949999999</v>
          </cell>
          <cell r="Z112">
            <v>2642220.682</v>
          </cell>
          <cell r="AA112">
            <v>3178668.4270000001</v>
          </cell>
          <cell r="AB112">
            <v>3623259.9339999999</v>
          </cell>
          <cell r="AC112">
            <v>4468853.8389999997</v>
          </cell>
          <cell r="AD112">
            <v>5571079.3609999996</v>
          </cell>
          <cell r="AE112">
            <v>6672067.7779999999</v>
          </cell>
          <cell r="AF112">
            <v>7993266.1670000004</v>
          </cell>
          <cell r="AG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X112">
            <v>5769.76</v>
          </cell>
          <cell r="AY112">
            <v>11274.869999999999</v>
          </cell>
          <cell r="AZ112">
            <v>27577.27</v>
          </cell>
          <cell r="BA112">
            <v>61864.938000000002</v>
          </cell>
          <cell r="BB112">
            <v>67427.67</v>
          </cell>
          <cell r="BC112">
            <v>105203.85</v>
          </cell>
          <cell r="BD112">
            <v>105203.86</v>
          </cell>
          <cell r="BE112">
            <v>108105.88</v>
          </cell>
          <cell r="BF112">
            <v>111018.92</v>
          </cell>
          <cell r="BG112">
            <v>122533.492</v>
          </cell>
          <cell r="BH112">
            <v>226689.86499999999</v>
          </cell>
          <cell r="BI112">
            <v>0</v>
          </cell>
        </row>
        <row r="113">
          <cell r="H113">
            <v>43282.36</v>
          </cell>
          <cell r="I113">
            <v>1021397.7776</v>
          </cell>
          <cell r="J113">
            <v>1441265.6984000001</v>
          </cell>
          <cell r="K113">
            <v>2583584.8228000002</v>
          </cell>
          <cell r="L113">
            <v>4596979.2285000002</v>
          </cell>
          <cell r="M113">
            <v>7572182.5585000003</v>
          </cell>
          <cell r="N113">
            <v>9160836.3864999991</v>
          </cell>
          <cell r="O113">
            <v>11926471.304500001</v>
          </cell>
          <cell r="P113">
            <v>15068064.4528</v>
          </cell>
          <cell r="Q113">
            <v>19724534.2588</v>
          </cell>
          <cell r="R113">
            <v>22570933.8103</v>
          </cell>
          <cell r="S113">
            <v>0</v>
          </cell>
          <cell r="V113">
            <v>65048.76</v>
          </cell>
          <cell r="W113">
            <v>190944.59</v>
          </cell>
          <cell r="X113">
            <v>391427.87199999997</v>
          </cell>
          <cell r="Y113">
            <v>589965.82999999996</v>
          </cell>
          <cell r="Z113">
            <v>812650.52</v>
          </cell>
          <cell r="AA113">
            <v>1015309.118</v>
          </cell>
          <cell r="AB113">
            <v>1130534.763</v>
          </cell>
          <cell r="AC113">
            <v>1251148.6129999999</v>
          </cell>
          <cell r="AD113">
            <v>1597232.0989999999</v>
          </cell>
          <cell r="AE113">
            <v>1981091.118</v>
          </cell>
          <cell r="AF113">
            <v>2291365.4559999998</v>
          </cell>
          <cell r="AG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X113">
            <v>0</v>
          </cell>
          <cell r="AY113">
            <v>4875</v>
          </cell>
          <cell r="AZ113">
            <v>14244</v>
          </cell>
          <cell r="BA113">
            <v>0</v>
          </cell>
          <cell r="BB113">
            <v>0</v>
          </cell>
          <cell r="BC113">
            <v>0</v>
          </cell>
          <cell r="BD113">
            <v>13500</v>
          </cell>
          <cell r="BE113">
            <v>13500</v>
          </cell>
          <cell r="BF113">
            <v>13500</v>
          </cell>
          <cell r="BG113">
            <v>13500</v>
          </cell>
          <cell r="BH113">
            <v>13500</v>
          </cell>
          <cell r="BI113">
            <v>0</v>
          </cell>
        </row>
        <row r="114">
          <cell r="H114">
            <v>1729335.385</v>
          </cell>
          <cell r="I114">
            <v>3710405.946</v>
          </cell>
          <cell r="J114">
            <v>6229662.6283</v>
          </cell>
          <cell r="K114">
            <v>10141690.6017</v>
          </cell>
          <cell r="L114">
            <v>14525781.5221</v>
          </cell>
          <cell r="M114">
            <v>17492232.7366</v>
          </cell>
          <cell r="N114">
            <v>19752764.9153</v>
          </cell>
          <cell r="O114">
            <v>23034503.717799999</v>
          </cell>
          <cell r="P114">
            <v>26084674.462000001</v>
          </cell>
          <cell r="Q114">
            <v>29151376.789099999</v>
          </cell>
          <cell r="R114">
            <v>32476371.519099999</v>
          </cell>
          <cell r="S114">
            <v>0</v>
          </cell>
          <cell r="V114">
            <v>2711088.267</v>
          </cell>
          <cell r="W114">
            <v>6701365.6909999996</v>
          </cell>
          <cell r="X114">
            <v>11650045.57</v>
          </cell>
          <cell r="Y114">
            <v>16536005.225</v>
          </cell>
          <cell r="Z114">
            <v>21762904.66</v>
          </cell>
          <cell r="AA114">
            <v>24435011.370000001</v>
          </cell>
          <cell r="AB114">
            <v>25011243.745000001</v>
          </cell>
          <cell r="AC114">
            <v>25775339.248</v>
          </cell>
          <cell r="AD114">
            <v>32299244.344999999</v>
          </cell>
          <cell r="AE114">
            <v>39625683.601000004</v>
          </cell>
          <cell r="AF114">
            <v>46071097.396499999</v>
          </cell>
          <cell r="AG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</row>
        <row r="115">
          <cell r="H115">
            <v>2704040.5874000001</v>
          </cell>
          <cell r="I115">
            <v>8096279.1915999996</v>
          </cell>
          <cell r="J115">
            <v>13284873.916999999</v>
          </cell>
          <cell r="K115">
            <v>18821179.261</v>
          </cell>
          <cell r="L115">
            <v>24894459.548700001</v>
          </cell>
          <cell r="M115">
            <v>30312234.2995</v>
          </cell>
          <cell r="N115">
            <v>35661948.207800001</v>
          </cell>
          <cell r="O115">
            <v>41520241.819399998</v>
          </cell>
          <cell r="P115">
            <v>45871518.217399999</v>
          </cell>
          <cell r="Q115">
            <v>51850532.382399999</v>
          </cell>
          <cell r="R115">
            <v>58325706.270900004</v>
          </cell>
          <cell r="S115">
            <v>0</v>
          </cell>
          <cell r="V115">
            <v>134886.88</v>
          </cell>
          <cell r="W115">
            <v>420219.98</v>
          </cell>
          <cell r="X115">
            <v>756539</v>
          </cell>
          <cell r="Y115">
            <v>992068.09</v>
          </cell>
          <cell r="Z115">
            <v>1265414.2960000001</v>
          </cell>
          <cell r="AA115">
            <v>1642046.412</v>
          </cell>
          <cell r="AB115">
            <v>1843272.9140000001</v>
          </cell>
          <cell r="AC115">
            <v>2051528.7960000001</v>
          </cell>
          <cell r="AD115">
            <v>2488223.5750000002</v>
          </cell>
          <cell r="AE115">
            <v>2735172.5389999999</v>
          </cell>
          <cell r="AF115">
            <v>3131584.301</v>
          </cell>
          <cell r="AG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</row>
        <row r="116">
          <cell r="H116">
            <v>167093.21599999999</v>
          </cell>
          <cell r="I116">
            <v>460254.31089999998</v>
          </cell>
          <cell r="J116">
            <v>991405.11849999998</v>
          </cell>
          <cell r="K116">
            <v>2484546.0633</v>
          </cell>
          <cell r="L116">
            <v>3514555.0436999998</v>
          </cell>
          <cell r="M116">
            <v>4771818.9177000001</v>
          </cell>
          <cell r="N116">
            <v>5671442.2010000004</v>
          </cell>
          <cell r="O116">
            <v>7151755.0229000002</v>
          </cell>
          <cell r="P116">
            <v>9037669.5011</v>
          </cell>
          <cell r="Q116">
            <v>10738697.667099999</v>
          </cell>
          <cell r="R116">
            <v>12938708.635399999</v>
          </cell>
          <cell r="S116">
            <v>0</v>
          </cell>
          <cell r="V116">
            <v>174151.69200000001</v>
          </cell>
          <cell r="W116">
            <v>525877.32200000004</v>
          </cell>
          <cell r="X116">
            <v>982911.17599999998</v>
          </cell>
          <cell r="Y116">
            <v>1784245.574</v>
          </cell>
          <cell r="Z116">
            <v>2444820.648</v>
          </cell>
          <cell r="AA116">
            <v>3573955.193</v>
          </cell>
          <cell r="AB116">
            <v>4178680.4109999998</v>
          </cell>
          <cell r="AC116">
            <v>5387491.1109999996</v>
          </cell>
          <cell r="AD116">
            <v>6588194.2439999999</v>
          </cell>
          <cell r="AE116">
            <v>7792732.2010000004</v>
          </cell>
          <cell r="AF116">
            <v>8695806.0319999997</v>
          </cell>
          <cell r="AG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X116">
            <v>501.4</v>
          </cell>
          <cell r="AY116">
            <v>846.8</v>
          </cell>
          <cell r="AZ116">
            <v>4587.24</v>
          </cell>
          <cell r="BA116">
            <v>4538.5</v>
          </cell>
          <cell r="BB116">
            <v>9325.14</v>
          </cell>
          <cell r="BC116">
            <v>16680.503000000001</v>
          </cell>
          <cell r="BD116">
            <v>35565.93</v>
          </cell>
          <cell r="BE116">
            <v>35906.597999999998</v>
          </cell>
          <cell r="BF116">
            <v>38885.597999999998</v>
          </cell>
          <cell r="BG116">
            <v>40260.663</v>
          </cell>
          <cell r="BH116">
            <v>43162.512999999999</v>
          </cell>
          <cell r="BI116">
            <v>0</v>
          </cell>
        </row>
        <row r="117">
          <cell r="H117">
            <v>675155.69299999997</v>
          </cell>
          <cell r="I117">
            <v>1545465.4911</v>
          </cell>
          <cell r="J117">
            <v>2243299.4293</v>
          </cell>
          <cell r="K117">
            <v>3209197.1268000002</v>
          </cell>
          <cell r="L117">
            <v>4146545.8224999998</v>
          </cell>
          <cell r="M117">
            <v>5148699.9177999999</v>
          </cell>
          <cell r="N117">
            <v>5991101.9451000001</v>
          </cell>
          <cell r="O117">
            <v>7021650.5902000004</v>
          </cell>
          <cell r="P117">
            <v>7977412.4857000001</v>
          </cell>
          <cell r="Q117">
            <v>8738854.4210000001</v>
          </cell>
          <cell r="R117">
            <v>9943424.8563000001</v>
          </cell>
          <cell r="S117">
            <v>0</v>
          </cell>
          <cell r="V117">
            <v>6815</v>
          </cell>
          <cell r="W117">
            <v>34568.1</v>
          </cell>
          <cell r="X117">
            <v>88827.1</v>
          </cell>
          <cell r="Y117">
            <v>147032.6</v>
          </cell>
          <cell r="Z117">
            <v>165469.70000000001</v>
          </cell>
          <cell r="AA117">
            <v>195616.8</v>
          </cell>
          <cell r="AB117">
            <v>246018.7</v>
          </cell>
          <cell r="AC117">
            <v>270667.5</v>
          </cell>
          <cell r="AD117">
            <v>315657</v>
          </cell>
          <cell r="AE117">
            <v>369009.1</v>
          </cell>
          <cell r="AF117">
            <v>450325.19799999997</v>
          </cell>
          <cell r="AG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50060.875899999999</v>
          </cell>
          <cell r="BB117">
            <v>62740.375899999999</v>
          </cell>
          <cell r="BC117">
            <v>74857.403900000005</v>
          </cell>
          <cell r="BD117">
            <v>86914.9</v>
          </cell>
          <cell r="BE117">
            <v>124182.9299</v>
          </cell>
          <cell r="BF117">
            <v>144935.46789999999</v>
          </cell>
          <cell r="BG117">
            <v>160330.86790000001</v>
          </cell>
          <cell r="BH117">
            <v>182503.96789999999</v>
          </cell>
          <cell r="BI117">
            <v>0</v>
          </cell>
        </row>
        <row r="118">
          <cell r="H118">
            <v>8634793.3114999998</v>
          </cell>
          <cell r="I118">
            <v>21377769.344700001</v>
          </cell>
          <cell r="J118">
            <v>41296381.326799989</v>
          </cell>
          <cell r="K118">
            <v>63218317.714299999</v>
          </cell>
          <cell r="L118">
            <v>89249724.080599993</v>
          </cell>
          <cell r="M118">
            <v>288129468.63709986</v>
          </cell>
          <cell r="N118">
            <v>154325800.32370001</v>
          </cell>
          <cell r="O118">
            <v>172390765.51980001</v>
          </cell>
          <cell r="P118">
            <v>194439008.40510005</v>
          </cell>
          <cell r="Q118">
            <v>218081405.72769994</v>
          </cell>
          <cell r="R118">
            <v>244928880.06769994</v>
          </cell>
          <cell r="S118">
            <v>0</v>
          </cell>
          <cell r="V118">
            <v>6392872.5700000003</v>
          </cell>
          <cell r="W118">
            <v>15744675.507000001</v>
          </cell>
          <cell r="X118">
            <v>27192220.377999999</v>
          </cell>
          <cell r="Y118">
            <v>39198138.806000009</v>
          </cell>
          <cell r="Z118">
            <v>56541455.960000016</v>
          </cell>
          <cell r="AA118">
            <v>77664978.787999988</v>
          </cell>
          <cell r="AB118">
            <v>101281856.713</v>
          </cell>
          <cell r="AC118">
            <v>115968334.02000001</v>
          </cell>
          <cell r="AD118">
            <v>133926129.59799996</v>
          </cell>
          <cell r="AE118">
            <v>159018445.38519999</v>
          </cell>
          <cell r="AF118">
            <v>179025853.85599995</v>
          </cell>
          <cell r="AG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X118">
            <v>67919.06</v>
          </cell>
          <cell r="AY118">
            <v>192474.22</v>
          </cell>
          <cell r="AZ118">
            <v>318513.72000000003</v>
          </cell>
          <cell r="BA118">
            <v>470732.96899999998</v>
          </cell>
          <cell r="BB118">
            <v>592918.88899999997</v>
          </cell>
          <cell r="BC118">
            <v>683077.34810000006</v>
          </cell>
          <cell r="BD118">
            <v>774702.48</v>
          </cell>
          <cell r="BE118">
            <v>839222.82940000005</v>
          </cell>
          <cell r="BF118">
            <v>1003437.4867</v>
          </cell>
          <cell r="BG118">
            <v>1129128.5162000002</v>
          </cell>
          <cell r="BH118">
            <v>1367995.4186</v>
          </cell>
          <cell r="BI118">
            <v>0</v>
          </cell>
        </row>
        <row r="120">
          <cell r="H120">
            <v>3290392.8659999999</v>
          </cell>
          <cell r="I120">
            <v>5404072.4950000001</v>
          </cell>
          <cell r="J120">
            <v>7237490.6299999999</v>
          </cell>
          <cell r="K120">
            <v>9779223.8350000009</v>
          </cell>
          <cell r="L120">
            <v>13185345.391000001</v>
          </cell>
          <cell r="M120">
            <v>15036219.528000001</v>
          </cell>
          <cell r="N120">
            <v>19229835.895</v>
          </cell>
          <cell r="O120">
            <v>21849858.850000001</v>
          </cell>
          <cell r="P120">
            <v>23205734.642999999</v>
          </cell>
          <cell r="Q120">
            <v>25995906.096000001</v>
          </cell>
          <cell r="R120">
            <v>29053948.541999999</v>
          </cell>
          <cell r="S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</row>
        <row r="121"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</row>
        <row r="122">
          <cell r="H122">
            <v>3912866.6660000002</v>
          </cell>
          <cell r="I122">
            <v>4454983.1940000001</v>
          </cell>
          <cell r="J122">
            <v>13217896.24</v>
          </cell>
          <cell r="K122">
            <v>18919886.93</v>
          </cell>
          <cell r="L122">
            <v>31425436.890999999</v>
          </cell>
          <cell r="M122">
            <v>77267088.113000005</v>
          </cell>
          <cell r="N122">
            <v>104444835.83499999</v>
          </cell>
          <cell r="O122">
            <v>106627208.302</v>
          </cell>
          <cell r="P122">
            <v>115734169.90800001</v>
          </cell>
          <cell r="Q122">
            <v>132242961.96269999</v>
          </cell>
          <cell r="R122">
            <v>140959123.70500001</v>
          </cell>
          <cell r="S122">
            <v>0</v>
          </cell>
          <cell r="V122">
            <v>4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771713</v>
          </cell>
          <cell r="AG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</row>
        <row r="125">
          <cell r="H125">
            <v>0</v>
          </cell>
          <cell r="I125">
            <v>2466499.2000000002</v>
          </cell>
          <cell r="J125">
            <v>6832060.7699999996</v>
          </cell>
          <cell r="K125">
            <v>8621995.2400000002</v>
          </cell>
          <cell r="L125">
            <v>13013739.300000001</v>
          </cell>
          <cell r="M125">
            <v>16151895.1</v>
          </cell>
          <cell r="N125">
            <v>20619193.5</v>
          </cell>
          <cell r="O125">
            <v>24632393.5</v>
          </cell>
          <cell r="P125">
            <v>24632393.5</v>
          </cell>
          <cell r="Q125">
            <v>27346429.5</v>
          </cell>
          <cell r="R125">
            <v>27661429.5</v>
          </cell>
          <cell r="S125">
            <v>0</v>
          </cell>
          <cell r="V125">
            <v>60000</v>
          </cell>
          <cell r="W125">
            <v>150000</v>
          </cell>
          <cell r="X125">
            <v>210000</v>
          </cell>
          <cell r="Y125">
            <v>265000</v>
          </cell>
          <cell r="Z125">
            <v>295000</v>
          </cell>
          <cell r="AA125">
            <v>315000</v>
          </cell>
          <cell r="AB125">
            <v>335000</v>
          </cell>
          <cell r="AC125">
            <v>395794.8</v>
          </cell>
          <cell r="AD125">
            <v>425794.8</v>
          </cell>
          <cell r="AE125">
            <v>475794.8</v>
          </cell>
          <cell r="AF125">
            <v>525794.80000000005</v>
          </cell>
          <cell r="AG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</row>
        <row r="126">
          <cell r="H126">
            <v>4500000.2</v>
          </cell>
          <cell r="I126">
            <v>9691694</v>
          </cell>
          <cell r="J126">
            <v>14878040</v>
          </cell>
          <cell r="K126">
            <v>17178080</v>
          </cell>
          <cell r="L126">
            <v>25249120</v>
          </cell>
          <cell r="M126">
            <v>30436400</v>
          </cell>
          <cell r="N126">
            <v>32739920</v>
          </cell>
          <cell r="O126">
            <v>37036400</v>
          </cell>
          <cell r="P126">
            <v>40926974.899999999</v>
          </cell>
          <cell r="Q126">
            <v>44399549.899999999</v>
          </cell>
          <cell r="R126">
            <v>48355240</v>
          </cell>
          <cell r="S126">
            <v>0</v>
          </cell>
          <cell r="V126">
            <v>2500</v>
          </cell>
          <cell r="W126">
            <v>12481.5</v>
          </cell>
          <cell r="X126">
            <v>18105.599999999999</v>
          </cell>
          <cell r="Y126">
            <v>31914</v>
          </cell>
          <cell r="Z126">
            <v>44427.1</v>
          </cell>
          <cell r="AA126">
            <v>77285.600000000006</v>
          </cell>
          <cell r="AB126">
            <v>82786.899999999994</v>
          </cell>
          <cell r="AC126">
            <v>88415</v>
          </cell>
          <cell r="AD126">
            <v>102375</v>
          </cell>
          <cell r="AE126">
            <v>115139.6</v>
          </cell>
          <cell r="AF126">
            <v>135433.1</v>
          </cell>
          <cell r="AG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</row>
        <row r="127">
          <cell r="H127">
            <v>51457145.200000003</v>
          </cell>
          <cell r="I127">
            <v>51468531.663999997</v>
          </cell>
          <cell r="J127">
            <v>124650205.8</v>
          </cell>
          <cell r="K127">
            <v>124635705.8</v>
          </cell>
          <cell r="L127">
            <v>127417965.43000001</v>
          </cell>
          <cell r="M127">
            <v>182232021.33000001</v>
          </cell>
          <cell r="N127">
            <v>213498009.30899999</v>
          </cell>
          <cell r="O127">
            <v>243027940.11000001</v>
          </cell>
          <cell r="P127">
            <v>244963596.449</v>
          </cell>
          <cell r="Q127">
            <v>245342654.458</v>
          </cell>
          <cell r="R127">
            <v>246734069.21700001</v>
          </cell>
          <cell r="S127">
            <v>0</v>
          </cell>
          <cell r="V127">
            <v>17762.7</v>
          </cell>
          <cell r="W127">
            <v>211826.4</v>
          </cell>
          <cell r="X127">
            <v>304507</v>
          </cell>
          <cell r="Y127">
            <v>649346.5</v>
          </cell>
          <cell r="Z127">
            <v>618332.19999999995</v>
          </cell>
          <cell r="AA127">
            <v>764204.5</v>
          </cell>
          <cell r="AB127">
            <v>839857.76</v>
          </cell>
          <cell r="AC127">
            <v>1044742.46</v>
          </cell>
          <cell r="AD127">
            <v>1167913.5959999999</v>
          </cell>
          <cell r="AE127">
            <v>1305328.561</v>
          </cell>
          <cell r="AF127">
            <v>1564372.226</v>
          </cell>
          <cell r="AG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X127">
            <v>6037886.6030000001</v>
          </cell>
          <cell r="AY127">
            <v>12738726.882999999</v>
          </cell>
          <cell r="AZ127">
            <v>21034361.579</v>
          </cell>
          <cell r="BA127">
            <v>28383896.107000001</v>
          </cell>
          <cell r="BB127">
            <v>36336985.068000004</v>
          </cell>
          <cell r="BC127">
            <v>44995594.948200002</v>
          </cell>
          <cell r="BD127">
            <v>51605326.322999999</v>
          </cell>
          <cell r="BE127">
            <v>58085342.414699994</v>
          </cell>
          <cell r="BF127">
            <v>65898555.783600003</v>
          </cell>
          <cell r="BG127">
            <v>72574609.114800006</v>
          </cell>
          <cell r="BH127">
            <v>79620849.484999999</v>
          </cell>
          <cell r="BI127">
            <v>0</v>
          </cell>
        </row>
        <row r="128">
          <cell r="H128">
            <v>0</v>
          </cell>
          <cell r="I128">
            <v>12769750.4</v>
          </cell>
          <cell r="J128">
            <v>12769750.4</v>
          </cell>
          <cell r="K128">
            <v>12769750.4</v>
          </cell>
          <cell r="L128">
            <v>18067875.289999999</v>
          </cell>
          <cell r="M128">
            <v>18671170.100000001</v>
          </cell>
          <cell r="N128">
            <v>19205028.491</v>
          </cell>
          <cell r="O128">
            <v>19241404.032000002</v>
          </cell>
          <cell r="P128">
            <v>21118586.293000001</v>
          </cell>
          <cell r="Q128">
            <v>23118586.250999998</v>
          </cell>
          <cell r="R128">
            <v>24169297.153999999</v>
          </cell>
          <cell r="S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</row>
        <row r="129"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X129">
            <v>176910.23</v>
          </cell>
          <cell r="AY129">
            <v>658488.28</v>
          </cell>
          <cell r="AZ129">
            <v>1552936.31</v>
          </cell>
          <cell r="BA129">
            <v>2380454.62</v>
          </cell>
          <cell r="BB129">
            <v>2960121.16</v>
          </cell>
          <cell r="BC129">
            <v>3842304.75</v>
          </cell>
          <cell r="BD129">
            <v>4969813.32</v>
          </cell>
          <cell r="BE129">
            <v>5582627.96</v>
          </cell>
          <cell r="BF129">
            <v>6662781.54</v>
          </cell>
          <cell r="BG129">
            <v>7119030.46</v>
          </cell>
          <cell r="BH129">
            <v>7900232.0499999998</v>
          </cell>
          <cell r="BI129">
            <v>0</v>
          </cell>
        </row>
        <row r="130">
          <cell r="H130">
            <v>16138900</v>
          </cell>
          <cell r="I130">
            <v>32637300</v>
          </cell>
          <cell r="J130">
            <v>44543000</v>
          </cell>
          <cell r="K130">
            <v>62982300</v>
          </cell>
          <cell r="L130">
            <v>73756900</v>
          </cell>
          <cell r="M130">
            <v>85360700</v>
          </cell>
          <cell r="N130">
            <v>96631100</v>
          </cell>
          <cell r="O130">
            <v>107901500</v>
          </cell>
          <cell r="P130">
            <v>113790200</v>
          </cell>
          <cell r="Q130">
            <v>129777500</v>
          </cell>
          <cell r="R130">
            <v>140217409.15000001</v>
          </cell>
          <cell r="S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</row>
        <row r="132">
          <cell r="H132">
            <v>78364473.099999994</v>
          </cell>
          <cell r="I132">
            <v>150437782.19999999</v>
          </cell>
          <cell r="J132">
            <v>215367115.29999998</v>
          </cell>
          <cell r="K132">
            <v>277332777.30000001</v>
          </cell>
          <cell r="L132">
            <v>372497072.69999999</v>
          </cell>
          <cell r="M132">
            <v>437356737.60000002</v>
          </cell>
          <cell r="N132">
            <v>467581612.10000002</v>
          </cell>
          <cell r="O132">
            <v>502997605.80000001</v>
          </cell>
          <cell r="P132">
            <v>583419433.39999998</v>
          </cell>
          <cell r="Q132">
            <v>651501147.60000002</v>
          </cell>
          <cell r="R132">
            <v>719902475.36000001</v>
          </cell>
          <cell r="S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</row>
        <row r="133">
          <cell r="H133">
            <v>0</v>
          </cell>
          <cell r="I133">
            <v>12021560.200000003</v>
          </cell>
          <cell r="J133">
            <v>22891543.508684993</v>
          </cell>
          <cell r="K133">
            <v>43051902.849999994</v>
          </cell>
          <cell r="L133">
            <v>60215987.960000001</v>
          </cell>
          <cell r="M133">
            <v>74631901.099999994</v>
          </cell>
          <cell r="N133">
            <v>88342292.519999996</v>
          </cell>
          <cell r="O133">
            <v>100645771.45</v>
          </cell>
          <cell r="P133">
            <v>112275152.02</v>
          </cell>
          <cell r="Q133">
            <v>126788351.63</v>
          </cell>
          <cell r="R133">
            <v>141495735.10999998</v>
          </cell>
          <cell r="S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V134">
            <v>0</v>
          </cell>
          <cell r="W134">
            <v>0</v>
          </cell>
          <cell r="X134">
            <v>3400000</v>
          </cell>
          <cell r="Y134">
            <v>4900000</v>
          </cell>
          <cell r="Z134">
            <v>6015469.7000000002</v>
          </cell>
          <cell r="AA134">
            <v>6195022.7999999998</v>
          </cell>
          <cell r="AB134">
            <v>8804222.3000000007</v>
          </cell>
          <cell r="AC134">
            <v>8846817.8000000007</v>
          </cell>
          <cell r="AD134">
            <v>8880777.5</v>
          </cell>
          <cell r="AE134">
            <v>12650017.699999999</v>
          </cell>
          <cell r="AF134">
            <v>17634330.5</v>
          </cell>
          <cell r="AG134">
            <v>0</v>
          </cell>
          <cell r="AJ134">
            <v>1012625</v>
          </cell>
          <cell r="AK134">
            <v>1012625</v>
          </cell>
          <cell r="AL134">
            <v>3037875</v>
          </cell>
          <cell r="AM134">
            <v>3037875</v>
          </cell>
          <cell r="AN134">
            <v>5063125</v>
          </cell>
          <cell r="AO134">
            <v>5063125</v>
          </cell>
          <cell r="AP134">
            <v>5063125</v>
          </cell>
          <cell r="AQ134">
            <v>8101000</v>
          </cell>
          <cell r="AR134">
            <v>8101000</v>
          </cell>
          <cell r="AS134">
            <v>10126249.936999999</v>
          </cell>
          <cell r="AT134">
            <v>10126249.936999999</v>
          </cell>
          <cell r="AU134">
            <v>0</v>
          </cell>
          <cell r="AX134">
            <v>1402358.6069999998</v>
          </cell>
          <cell r="AY134">
            <v>2970973.057</v>
          </cell>
          <cell r="AZ134">
            <v>4707691.7609999999</v>
          </cell>
          <cell r="BA134">
            <v>5704574.1929999962</v>
          </cell>
          <cell r="BB134">
            <v>2065510.2519999966</v>
          </cell>
          <cell r="BC134">
            <v>4071714.5817999989</v>
          </cell>
          <cell r="BD134">
            <v>11430520.467</v>
          </cell>
          <cell r="BE134">
            <v>12581484.295299999</v>
          </cell>
          <cell r="BF134">
            <v>14999268.186399996</v>
          </cell>
          <cell r="BG134">
            <v>17124195.975199983</v>
          </cell>
          <cell r="BH134">
            <v>19512168.664999992</v>
          </cell>
          <cell r="BI134">
            <v>0</v>
          </cell>
        </row>
        <row r="136">
          <cell r="H136">
            <v>80</v>
          </cell>
          <cell r="I136">
            <v>115762.308</v>
          </cell>
          <cell r="J136">
            <v>3823</v>
          </cell>
          <cell r="K136">
            <v>4608</v>
          </cell>
          <cell r="L136">
            <v>5845.3</v>
          </cell>
          <cell r="M136">
            <v>44579.707000000002</v>
          </cell>
          <cell r="N136">
            <v>8944.3259999999991</v>
          </cell>
          <cell r="O136">
            <v>9757.3259999999991</v>
          </cell>
          <cell r="P136">
            <v>9757.3259999999991</v>
          </cell>
          <cell r="Q136">
            <v>12249.325999999999</v>
          </cell>
          <cell r="R136">
            <v>12813.325999999999</v>
          </cell>
          <cell r="S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X136">
            <v>76444167.609999985</v>
          </cell>
          <cell r="AY136">
            <v>150866701.58999997</v>
          </cell>
          <cell r="AZ136">
            <v>238767264.44000003</v>
          </cell>
          <cell r="BA136">
            <v>327801929.18700004</v>
          </cell>
          <cell r="BB136">
            <v>381814124.21009994</v>
          </cell>
          <cell r="BC136">
            <v>461109832.86830002</v>
          </cell>
          <cell r="BD136">
            <v>533575107.94999993</v>
          </cell>
          <cell r="BE136">
            <v>607021808.8572998</v>
          </cell>
          <cell r="BF136">
            <v>683584341.27860022</v>
          </cell>
          <cell r="BG136">
            <v>758940174.80809999</v>
          </cell>
          <cell r="BH136">
            <v>835168810.66140008</v>
          </cell>
          <cell r="BI136">
            <v>0</v>
          </cell>
        </row>
        <row r="137">
          <cell r="H137">
            <v>183674.5</v>
          </cell>
          <cell r="I137">
            <v>22491538.100000001</v>
          </cell>
          <cell r="J137">
            <v>26811183.600000001</v>
          </cell>
          <cell r="K137">
            <v>28008826.100000001</v>
          </cell>
          <cell r="L137">
            <v>29358973.59</v>
          </cell>
          <cell r="M137">
            <v>30200832.350000001</v>
          </cell>
          <cell r="N137">
            <v>30516689.25</v>
          </cell>
          <cell r="O137">
            <v>31198358.140000001</v>
          </cell>
          <cell r="P137">
            <v>31668363</v>
          </cell>
          <cell r="Q137">
            <v>31957859.68</v>
          </cell>
          <cell r="R137">
            <v>32661569.620000001</v>
          </cell>
          <cell r="S137">
            <v>0</v>
          </cell>
          <cell r="V137">
            <v>12129306.74</v>
          </cell>
          <cell r="W137">
            <v>26903187.800000001</v>
          </cell>
          <cell r="X137">
            <v>43480587.590000004</v>
          </cell>
          <cell r="Y137">
            <v>58437773.439999998</v>
          </cell>
          <cell r="Z137">
            <v>74936095.299999997</v>
          </cell>
          <cell r="AA137">
            <v>89701921.829999998</v>
          </cell>
          <cell r="AB137">
            <v>105223030.418</v>
          </cell>
          <cell r="AC137">
            <v>120612437.868</v>
          </cell>
          <cell r="AD137">
            <v>135794507.18700001</v>
          </cell>
          <cell r="AE137">
            <v>151834902.155</v>
          </cell>
          <cell r="AF137">
            <v>171907927.94</v>
          </cell>
          <cell r="AG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</row>
        <row r="138"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7690.8</v>
          </cell>
          <cell r="M138">
            <v>8292</v>
          </cell>
          <cell r="N138">
            <v>11366</v>
          </cell>
          <cell r="O138">
            <v>14266.82</v>
          </cell>
          <cell r="P138">
            <v>14266.8</v>
          </cell>
          <cell r="Q138">
            <v>15213.8</v>
          </cell>
          <cell r="R138">
            <v>17379.27</v>
          </cell>
          <cell r="S138">
            <v>0</v>
          </cell>
          <cell r="V138">
            <v>3020</v>
          </cell>
          <cell r="W138">
            <v>7369.4</v>
          </cell>
          <cell r="X138">
            <v>11688.5</v>
          </cell>
          <cell r="Y138">
            <v>11971.5</v>
          </cell>
          <cell r="Z138">
            <v>12684</v>
          </cell>
          <cell r="AA138">
            <v>16009.9</v>
          </cell>
          <cell r="AB138">
            <v>15797.4</v>
          </cell>
          <cell r="AC138">
            <v>20036.5</v>
          </cell>
          <cell r="AD138">
            <v>40602</v>
          </cell>
          <cell r="AE138">
            <v>46801</v>
          </cell>
          <cell r="AF138">
            <v>53294.400000000001</v>
          </cell>
          <cell r="AG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</row>
        <row r="139">
          <cell r="H139">
            <v>8060</v>
          </cell>
          <cell r="I139">
            <v>14560</v>
          </cell>
          <cell r="J139">
            <v>16620</v>
          </cell>
          <cell r="K139">
            <v>28150</v>
          </cell>
          <cell r="L139">
            <v>29710</v>
          </cell>
          <cell r="M139">
            <v>31270</v>
          </cell>
          <cell r="N139">
            <v>33390</v>
          </cell>
          <cell r="O139">
            <v>53059.053999999996</v>
          </cell>
          <cell r="P139">
            <v>64169.953999999998</v>
          </cell>
          <cell r="Q139">
            <v>66229.954800000007</v>
          </cell>
          <cell r="R139">
            <v>72689.953999999998</v>
          </cell>
          <cell r="S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</row>
        <row r="140">
          <cell r="H140">
            <v>1960746.6309999998</v>
          </cell>
          <cell r="I140">
            <v>5902282.4735000003</v>
          </cell>
          <cell r="J140">
            <v>11467246.4245</v>
          </cell>
          <cell r="K140">
            <v>15889954.0735</v>
          </cell>
          <cell r="L140">
            <v>23623074.139400002</v>
          </cell>
          <cell r="M140">
            <v>29439775.989700001</v>
          </cell>
          <cell r="N140">
            <v>32848375.2258</v>
          </cell>
          <cell r="O140">
            <v>40138778.960099995</v>
          </cell>
          <cell r="P140">
            <v>44926219.219499998</v>
          </cell>
          <cell r="Q140">
            <v>49363937.202500001</v>
          </cell>
          <cell r="R140">
            <v>54316494.102200001</v>
          </cell>
          <cell r="S140">
            <v>0</v>
          </cell>
          <cell r="V140">
            <v>2857072.0700000003</v>
          </cell>
          <cell r="W140">
            <v>7547034.5810000002</v>
          </cell>
          <cell r="X140">
            <v>10235179.659</v>
          </cell>
          <cell r="Y140">
            <v>11824553.226</v>
          </cell>
          <cell r="Z140">
            <v>15285513.472000001</v>
          </cell>
          <cell r="AA140">
            <v>21221066.456999999</v>
          </cell>
          <cell r="AB140">
            <v>23198236.443999998</v>
          </cell>
          <cell r="AC140">
            <v>24054051.368000001</v>
          </cell>
          <cell r="AD140">
            <v>30189207.373999998</v>
          </cell>
          <cell r="AE140">
            <v>32148573.109999999</v>
          </cell>
          <cell r="AF140">
            <v>33497869.370000001</v>
          </cell>
          <cell r="AG140">
            <v>0</v>
          </cell>
          <cell r="AJ140">
            <v>16967600</v>
          </cell>
          <cell r="AK140">
            <v>33967600</v>
          </cell>
          <cell r="AL140">
            <v>52685540</v>
          </cell>
          <cell r="AM140">
            <v>72437700</v>
          </cell>
          <cell r="AN140">
            <v>91724600</v>
          </cell>
          <cell r="AO140">
            <v>136597852.90000001</v>
          </cell>
          <cell r="AP140">
            <v>157699837.90000001</v>
          </cell>
          <cell r="AQ140">
            <v>176958493.90000001</v>
          </cell>
          <cell r="AR140">
            <v>196024313.90000001</v>
          </cell>
          <cell r="AS140">
            <v>215791013.90000001</v>
          </cell>
          <cell r="AT140">
            <v>235718913.90000001</v>
          </cell>
          <cell r="AU140">
            <v>0</v>
          </cell>
          <cell r="AX140">
            <v>42663.07</v>
          </cell>
          <cell r="AY140">
            <v>141590.89000000001</v>
          </cell>
          <cell r="AZ140">
            <v>202725.26</v>
          </cell>
          <cell r="BA140">
            <v>268601.60430000001</v>
          </cell>
          <cell r="BB140">
            <v>333176.70020000002</v>
          </cell>
          <cell r="BC140">
            <v>395731.86609999998</v>
          </cell>
          <cell r="BD140">
            <v>525267.25</v>
          </cell>
          <cell r="BE140">
            <v>598816.40489999996</v>
          </cell>
          <cell r="BF140">
            <v>667281.81229999999</v>
          </cell>
          <cell r="BG140">
            <v>815282.64870000002</v>
          </cell>
          <cell r="BH140">
            <v>1288621.1369</v>
          </cell>
          <cell r="BI140">
            <v>0</v>
          </cell>
        </row>
        <row r="141">
          <cell r="H141">
            <v>1524768.7019999998</v>
          </cell>
          <cell r="I141">
            <v>3113349.7035000036</v>
          </cell>
          <cell r="J141">
            <v>24043370.412815042</v>
          </cell>
          <cell r="K141">
            <v>52310866.309500001</v>
          </cell>
          <cell r="L141">
            <v>62415006.548999995</v>
          </cell>
          <cell r="M141">
            <v>98415631.665999994</v>
          </cell>
          <cell r="N141">
            <v>101783237.58</v>
          </cell>
          <cell r="O141">
            <v>105125454.3009</v>
          </cell>
          <cell r="P141">
            <v>109707136.023</v>
          </cell>
          <cell r="Q141">
            <v>114967905.26100001</v>
          </cell>
          <cell r="R141">
            <v>121062117.8303</v>
          </cell>
          <cell r="S141">
            <v>0</v>
          </cell>
          <cell r="V141">
            <v>576360.06200000003</v>
          </cell>
          <cell r="W141">
            <v>2010851.713</v>
          </cell>
          <cell r="X141">
            <v>4875471.8080000002</v>
          </cell>
          <cell r="Y141">
            <v>7133913.1030000001</v>
          </cell>
          <cell r="Z141">
            <v>9820345.1860000007</v>
          </cell>
          <cell r="AA141">
            <v>11427704.74</v>
          </cell>
          <cell r="AB141">
            <v>11553775.692</v>
          </cell>
          <cell r="AC141">
            <v>11697132.418</v>
          </cell>
          <cell r="AD141">
            <v>14285191.633999998</v>
          </cell>
          <cell r="AE141">
            <v>17403681.296</v>
          </cell>
          <cell r="AF141">
            <v>19748498.2645</v>
          </cell>
          <cell r="AG141">
            <v>0</v>
          </cell>
          <cell r="AJ141">
            <v>31</v>
          </cell>
          <cell r="AK141">
            <v>32</v>
          </cell>
          <cell r="AL141">
            <v>66</v>
          </cell>
          <cell r="AM141">
            <v>100</v>
          </cell>
          <cell r="AN141">
            <v>70</v>
          </cell>
          <cell r="AO141">
            <v>101</v>
          </cell>
          <cell r="AP141">
            <v>101</v>
          </cell>
          <cell r="AQ141">
            <v>101</v>
          </cell>
          <cell r="AR141">
            <v>101</v>
          </cell>
          <cell r="AS141">
            <v>101</v>
          </cell>
          <cell r="AT141">
            <v>132</v>
          </cell>
          <cell r="AU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</row>
        <row r="142">
          <cell r="H142">
            <v>3609.6628000000001</v>
          </cell>
          <cell r="I142">
            <v>85363.557499999995</v>
          </cell>
          <cell r="J142">
            <v>269224.50949999999</v>
          </cell>
          <cell r="K142">
            <v>648373.94850000006</v>
          </cell>
          <cell r="L142">
            <v>832552.33250000002</v>
          </cell>
          <cell r="M142">
            <v>896318.57750000001</v>
          </cell>
          <cell r="N142">
            <v>2592967.1205000002</v>
          </cell>
          <cell r="O142">
            <v>1782745.2365000001</v>
          </cell>
          <cell r="P142">
            <v>2083965.4464</v>
          </cell>
          <cell r="Q142">
            <v>2367813.7174999998</v>
          </cell>
          <cell r="R142">
            <v>2184051.5674999999</v>
          </cell>
          <cell r="S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</row>
        <row r="145">
          <cell r="H145">
            <v>29250.1</v>
          </cell>
          <cell r="I145">
            <v>19097255.403999999</v>
          </cell>
          <cell r="J145">
            <v>27224987.519000001</v>
          </cell>
          <cell r="K145">
            <v>80634432.961999997</v>
          </cell>
          <cell r="L145">
            <v>129490213.45299999</v>
          </cell>
          <cell r="M145">
            <v>172802907.19800001</v>
          </cell>
          <cell r="N145">
            <v>271133308.44300002</v>
          </cell>
          <cell r="O145">
            <v>333985481.06919998</v>
          </cell>
          <cell r="P145">
            <v>397510355.63489997</v>
          </cell>
          <cell r="Q145">
            <v>508460362.97189999</v>
          </cell>
          <cell r="R145">
            <v>551199035.20589995</v>
          </cell>
          <cell r="S145">
            <v>0</v>
          </cell>
          <cell r="V145">
            <v>832166.7</v>
          </cell>
          <cell r="W145">
            <v>2311562.2999999998</v>
          </cell>
          <cell r="X145">
            <v>8700636</v>
          </cell>
          <cell r="Y145">
            <v>17561320.5</v>
          </cell>
          <cell r="Z145">
            <v>36382205.875</v>
          </cell>
          <cell r="AA145">
            <v>58954883.438000001</v>
          </cell>
          <cell r="AB145">
            <v>112608495.354</v>
          </cell>
          <cell r="AC145">
            <v>147754749.09799999</v>
          </cell>
          <cell r="AD145">
            <v>166205634.24599999</v>
          </cell>
          <cell r="AE145">
            <v>217904555.123</v>
          </cell>
          <cell r="AF145">
            <v>249010750.71599999</v>
          </cell>
          <cell r="AG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X145">
            <v>12485.59</v>
          </cell>
          <cell r="AY145">
            <v>19181.940000000002</v>
          </cell>
          <cell r="AZ145">
            <v>28694.41</v>
          </cell>
          <cell r="BA145">
            <v>79364.407999999996</v>
          </cell>
          <cell r="BB145">
            <v>320185.09999999998</v>
          </cell>
          <cell r="BC145">
            <v>582367.50800000003</v>
          </cell>
          <cell r="BD145">
            <v>1236396.82</v>
          </cell>
          <cell r="BE145">
            <v>1324284.838</v>
          </cell>
          <cell r="BF145">
            <v>2234146.844</v>
          </cell>
          <cell r="BG145">
            <v>3114578.4670000002</v>
          </cell>
          <cell r="BH145">
            <v>3156049.3730000001</v>
          </cell>
          <cell r="BI145">
            <v>0</v>
          </cell>
        </row>
        <row r="146">
          <cell r="H146">
            <v>0</v>
          </cell>
          <cell r="I146">
            <v>9722.6</v>
          </cell>
          <cell r="J146">
            <v>36211.300000000003</v>
          </cell>
          <cell r="K146">
            <v>663637.76000000001</v>
          </cell>
          <cell r="L146">
            <v>421026.46500000003</v>
          </cell>
          <cell r="M146">
            <v>3819112.7480000001</v>
          </cell>
          <cell r="N146">
            <v>6426249.7589999996</v>
          </cell>
          <cell r="O146">
            <v>8123461.9019999998</v>
          </cell>
          <cell r="P146">
            <v>13172186.367000001</v>
          </cell>
          <cell r="Q146">
            <v>17402825.557</v>
          </cell>
          <cell r="R146">
            <v>20559236.763999999</v>
          </cell>
          <cell r="S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</row>
        <row r="147">
          <cell r="H147">
            <v>0</v>
          </cell>
          <cell r="I147">
            <v>1034887.31</v>
          </cell>
          <cell r="J147">
            <v>1034887.312</v>
          </cell>
          <cell r="K147">
            <v>1034887.31</v>
          </cell>
          <cell r="L147">
            <v>1034887.31</v>
          </cell>
          <cell r="M147">
            <v>1725840.5120000001</v>
          </cell>
          <cell r="N147">
            <v>2360352.9819999998</v>
          </cell>
          <cell r="O147">
            <v>2750576.92</v>
          </cell>
          <cell r="P147">
            <v>3797542.68</v>
          </cell>
          <cell r="Q147">
            <v>5430358.6440000003</v>
          </cell>
          <cell r="R147">
            <v>5430358.6440000003</v>
          </cell>
          <cell r="S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1267586.49</v>
          </cell>
          <cell r="N148">
            <v>2089648.18</v>
          </cell>
          <cell r="O148">
            <v>2815938.1</v>
          </cell>
          <cell r="P148">
            <v>2913618.8139999998</v>
          </cell>
          <cell r="Q148">
            <v>4144001.1690000002</v>
          </cell>
          <cell r="R148">
            <v>4608346.29</v>
          </cell>
          <cell r="S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</row>
        <row r="149">
          <cell r="H149">
            <v>0</v>
          </cell>
          <cell r="I149">
            <v>0</v>
          </cell>
          <cell r="J149">
            <v>38000</v>
          </cell>
          <cell r="K149">
            <v>38000</v>
          </cell>
          <cell r="L149">
            <v>1296464.8</v>
          </cell>
          <cell r="M149">
            <v>1296464.8</v>
          </cell>
          <cell r="N149">
            <v>1902938.8</v>
          </cell>
          <cell r="O149">
            <v>1902938.8</v>
          </cell>
          <cell r="P149">
            <v>2439128.7999999998</v>
          </cell>
          <cell r="Q149">
            <v>3056499.8</v>
          </cell>
          <cell r="R149">
            <v>14610614.377</v>
          </cell>
          <cell r="S149">
            <v>0</v>
          </cell>
          <cell r="V149">
            <v>100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1549236.5</v>
          </cell>
          <cell r="AF149">
            <v>1549236.5</v>
          </cell>
          <cell r="AG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</row>
        <row r="150">
          <cell r="H150">
            <v>1587.38</v>
          </cell>
          <cell r="I150">
            <v>45213.66</v>
          </cell>
          <cell r="J150">
            <v>152516.99</v>
          </cell>
          <cell r="K150">
            <v>3837502.67</v>
          </cell>
          <cell r="L150">
            <v>4685738.0999999996</v>
          </cell>
          <cell r="M150">
            <v>12404310.640000001</v>
          </cell>
          <cell r="N150">
            <v>187564877.53999999</v>
          </cell>
          <cell r="O150">
            <v>219129535.56999999</v>
          </cell>
          <cell r="P150">
            <v>209486119.30000001</v>
          </cell>
          <cell r="Q150">
            <v>215509819.44</v>
          </cell>
          <cell r="R150">
            <v>233917074.52000001</v>
          </cell>
          <cell r="S150">
            <v>0</v>
          </cell>
          <cell r="V150">
            <v>296.89999999999998</v>
          </cell>
          <cell r="W150">
            <v>0</v>
          </cell>
          <cell r="X150">
            <v>2900</v>
          </cell>
          <cell r="Y150">
            <v>2900</v>
          </cell>
          <cell r="Z150">
            <v>6700</v>
          </cell>
          <cell r="AA150">
            <v>36700.9</v>
          </cell>
          <cell r="AB150">
            <v>168489.9</v>
          </cell>
          <cell r="AC150">
            <v>252813.9</v>
          </cell>
          <cell r="AD150">
            <v>315813.90000000002</v>
          </cell>
          <cell r="AE150">
            <v>335394.40000000002</v>
          </cell>
          <cell r="AF150">
            <v>422897.6</v>
          </cell>
          <cell r="AG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</row>
        <row r="152">
          <cell r="H152">
            <v>1107016.25</v>
          </cell>
          <cell r="I152">
            <v>0</v>
          </cell>
          <cell r="J152">
            <v>0</v>
          </cell>
          <cell r="K152">
            <v>9446884</v>
          </cell>
          <cell r="L152">
            <v>9446884</v>
          </cell>
          <cell r="M152">
            <v>11253549</v>
          </cell>
          <cell r="N152">
            <v>11253549</v>
          </cell>
          <cell r="O152">
            <v>11253549</v>
          </cell>
          <cell r="P152">
            <v>32870217.550000001</v>
          </cell>
          <cell r="Q152">
            <v>44095417.729999997</v>
          </cell>
          <cell r="R152">
            <v>48114617.829999998</v>
          </cell>
          <cell r="S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</row>
        <row r="153">
          <cell r="H153">
            <v>-871995.451</v>
          </cell>
          <cell r="I153">
            <v>-7106971.7390000001</v>
          </cell>
          <cell r="J153">
            <v>-4401028.6063000001</v>
          </cell>
          <cell r="K153">
            <v>-9078841.1942999996</v>
          </cell>
          <cell r="L153">
            <v>-6414171.1399999997</v>
          </cell>
          <cell r="M153">
            <v>19936585.932</v>
          </cell>
          <cell r="N153">
            <v>57541045.527999997</v>
          </cell>
          <cell r="O153">
            <v>36093861.987899996</v>
          </cell>
          <cell r="P153">
            <v>69837833.871999994</v>
          </cell>
          <cell r="Q153">
            <v>81760932.600400001</v>
          </cell>
          <cell r="R153">
            <v>84497983.710999995</v>
          </cell>
          <cell r="S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129698.1</v>
          </cell>
          <cell r="AA153">
            <v>0</v>
          </cell>
          <cell r="AB153">
            <v>135500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</row>
        <row r="161"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400000000</v>
          </cell>
          <cell r="N161">
            <v>400000000</v>
          </cell>
          <cell r="O161">
            <v>400000000</v>
          </cell>
          <cell r="P161">
            <v>400000000</v>
          </cell>
          <cell r="Q161">
            <v>610000000</v>
          </cell>
          <cell r="R161">
            <v>910000000</v>
          </cell>
          <cell r="S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</row>
        <row r="162"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</row>
        <row r="164"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</row>
        <row r="165"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</row>
        <row r="168">
          <cell r="H168">
            <v>120000000</v>
          </cell>
          <cell r="I168">
            <v>185000000</v>
          </cell>
          <cell r="J168">
            <v>455000000</v>
          </cell>
          <cell r="K168">
            <v>575000000</v>
          </cell>
          <cell r="L168">
            <v>700000000</v>
          </cell>
          <cell r="M168">
            <v>905000000</v>
          </cell>
          <cell r="N168">
            <v>1045999999.9999998</v>
          </cell>
          <cell r="O168">
            <v>1125999999.9999998</v>
          </cell>
          <cell r="P168">
            <v>1340999999.9999998</v>
          </cell>
          <cell r="Q168">
            <v>1420999999.9999998</v>
          </cell>
          <cell r="R168">
            <v>1527999999.9999998</v>
          </cell>
          <cell r="S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</row>
        <row r="169">
          <cell r="H169">
            <v>-27000000</v>
          </cell>
          <cell r="I169">
            <v>-27000000</v>
          </cell>
          <cell r="J169">
            <v>-246058825.15599999</v>
          </cell>
          <cell r="K169">
            <v>-451606408.22264487</v>
          </cell>
          <cell r="L169">
            <v>-537958825.15654004</v>
          </cell>
          <cell r="M169">
            <v>-798719225.15654004</v>
          </cell>
          <cell r="N169">
            <v>-919719225.15664995</v>
          </cell>
          <cell r="O169">
            <v>-1003719225.1566499</v>
          </cell>
          <cell r="P169">
            <v>-1284719452.9283199</v>
          </cell>
          <cell r="Q169">
            <v>-1364719452.9283199</v>
          </cell>
          <cell r="R169">
            <v>-1620520952.9283199</v>
          </cell>
          <cell r="S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</row>
        <row r="173"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</row>
        <row r="174">
          <cell r="H174">
            <v>0</v>
          </cell>
          <cell r="I174">
            <v>0</v>
          </cell>
          <cell r="J174">
            <v>-1720323.44655</v>
          </cell>
          <cell r="K174">
            <v>-1720323.44655</v>
          </cell>
          <cell r="L174">
            <v>-1720323.44655</v>
          </cell>
          <cell r="M174">
            <v>-1720323.44655</v>
          </cell>
          <cell r="N174">
            <v>-1720323.44655</v>
          </cell>
          <cell r="O174">
            <v>-1720323.44655</v>
          </cell>
          <cell r="P174">
            <v>-3752969.05565</v>
          </cell>
          <cell r="Q174">
            <v>-3752969.05565</v>
          </cell>
          <cell r="R174">
            <v>-3752969.0556499995</v>
          </cell>
          <cell r="S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</row>
        <row r="177">
          <cell r="H177">
            <v>1400779.91</v>
          </cell>
          <cell r="I177">
            <v>1595934.5</v>
          </cell>
          <cell r="J177">
            <v>2501457.1896000002</v>
          </cell>
          <cell r="K177">
            <v>15364056.949999999</v>
          </cell>
          <cell r="L177">
            <v>16853390.960000001</v>
          </cell>
          <cell r="M177">
            <v>191504596.53</v>
          </cell>
          <cell r="N177">
            <v>204711553.21000001</v>
          </cell>
          <cell r="O177">
            <v>236456189.63999999</v>
          </cell>
          <cell r="P177">
            <v>250613992.07010001</v>
          </cell>
          <cell r="Q177">
            <v>268880409.57520002</v>
          </cell>
          <cell r="R177">
            <v>295984388.25999999</v>
          </cell>
          <cell r="S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95534.399999999994</v>
          </cell>
          <cell r="Z177">
            <v>133267.29999999999</v>
          </cell>
          <cell r="AA177">
            <v>1520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</row>
        <row r="178">
          <cell r="H178">
            <v>-3237924.0754499999</v>
          </cell>
          <cell r="I178">
            <v>-12378584.822729999</v>
          </cell>
          <cell r="J178">
            <v>-16944267.346609998</v>
          </cell>
          <cell r="K178">
            <v>-23840833.834880002</v>
          </cell>
          <cell r="L178">
            <v>-36498753.395709999</v>
          </cell>
          <cell r="M178">
            <v>-41283460.872620001</v>
          </cell>
          <cell r="N178">
            <v>-44212631.366789997</v>
          </cell>
          <cell r="O178">
            <v>-54626392.40975</v>
          </cell>
          <cell r="P178">
            <v>-63157562.723700002</v>
          </cell>
          <cell r="Q178">
            <v>-71260798.136720002</v>
          </cell>
          <cell r="R178">
            <v>-84547321.14181</v>
          </cell>
          <cell r="S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</row>
        <row r="179"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-3700000</v>
          </cell>
          <cell r="AO179">
            <v>-3700000</v>
          </cell>
          <cell r="AP179">
            <v>-3700000</v>
          </cell>
          <cell r="AQ179">
            <v>-3700000</v>
          </cell>
          <cell r="AR179">
            <v>-3700000</v>
          </cell>
          <cell r="AS179">
            <v>-9500000</v>
          </cell>
          <cell r="AT179">
            <v>-17100000</v>
          </cell>
          <cell r="AU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</row>
        <row r="180"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-76540155.494839996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</row>
      </sheetData>
      <sheetData sheetId="8"/>
      <sheetData sheetId="9"/>
      <sheetData sheetId="10"/>
      <sheetData sheetId="11">
        <row r="11">
          <cell r="C11">
            <v>241134.1</v>
          </cell>
          <cell r="D11">
            <v>750877.89999999804</v>
          </cell>
          <cell r="E11">
            <v>1191280.5</v>
          </cell>
          <cell r="F11">
            <v>1545247</v>
          </cell>
          <cell r="G11">
            <v>1928726.1</v>
          </cell>
          <cell r="H11">
            <v>2454003.6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Q11">
            <v>4572809.585</v>
          </cell>
          <cell r="R11">
            <v>11484048.521999996</v>
          </cell>
          <cell r="S11">
            <v>16866535</v>
          </cell>
          <cell r="T11">
            <v>22722260</v>
          </cell>
          <cell r="U11">
            <v>28565717.100000001</v>
          </cell>
          <cell r="V11">
            <v>35254224.496660002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E11">
            <v>1266600</v>
          </cell>
          <cell r="AF11">
            <v>2533200</v>
          </cell>
          <cell r="AG11">
            <v>3483200</v>
          </cell>
          <cell r="AH11">
            <v>4433200</v>
          </cell>
          <cell r="AI11">
            <v>5383200</v>
          </cell>
          <cell r="AJ11">
            <v>6299010.3107700003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S11">
            <v>3628543.5</v>
          </cell>
          <cell r="AT11">
            <v>6565415.4999999991</v>
          </cell>
          <cell r="AU11">
            <v>9764035.5</v>
          </cell>
          <cell r="AV11">
            <v>13206996.5</v>
          </cell>
          <cell r="AW11">
            <v>16586534.9</v>
          </cell>
          <cell r="AX11">
            <v>20641568.899999999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G11">
            <v>42079.079319999997</v>
          </cell>
          <cell r="BH11">
            <v>813300</v>
          </cell>
          <cell r="BI11">
            <v>1593100</v>
          </cell>
          <cell r="BJ11">
            <v>2609900</v>
          </cell>
          <cell r="BK11">
            <v>3713100</v>
          </cell>
          <cell r="BL11">
            <v>4779296.2966599995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</row>
        <row r="12">
          <cell r="C12">
            <v>354356.5</v>
          </cell>
          <cell r="D12">
            <v>1585900.39</v>
          </cell>
          <cell r="E12">
            <v>1064773.0999999996</v>
          </cell>
          <cell r="F12">
            <v>1257932</v>
          </cell>
          <cell r="G12">
            <v>1749557.9</v>
          </cell>
          <cell r="H12">
            <v>2376571.5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Q12">
            <v>4922566.9000000004</v>
          </cell>
          <cell r="R12">
            <v>11585855.390000001</v>
          </cell>
          <cell r="S12">
            <v>17629115.399999999</v>
          </cell>
          <cell r="T12">
            <v>23486942.699999999</v>
          </cell>
          <cell r="U12">
            <v>29222342.699999999</v>
          </cell>
          <cell r="V12">
            <v>37639520.257210001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E12">
            <v>1200000</v>
          </cell>
          <cell r="AF12">
            <v>2400000</v>
          </cell>
          <cell r="AG12">
            <v>3400000</v>
          </cell>
          <cell r="AH12">
            <v>4300000</v>
          </cell>
          <cell r="AI12">
            <v>5200000</v>
          </cell>
          <cell r="AJ12">
            <v>6070627.6409999998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S12">
            <v>4105983.9</v>
          </cell>
          <cell r="AT12">
            <v>7573712</v>
          </cell>
          <cell r="AU12">
            <v>11497632.6</v>
          </cell>
          <cell r="AV12">
            <v>15033740</v>
          </cell>
          <cell r="AW12">
            <v>18369744.399999999</v>
          </cell>
          <cell r="AX12">
            <v>24522968.300000001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G12">
            <v>42968.407709999999</v>
          </cell>
          <cell r="BH12">
            <v>714300</v>
          </cell>
          <cell r="BI12">
            <v>1393000</v>
          </cell>
          <cell r="BJ12">
            <v>2276400</v>
          </cell>
          <cell r="BK12">
            <v>3235300</v>
          </cell>
          <cell r="BL12">
            <v>4126826.25721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</row>
        <row r="13">
          <cell r="C13">
            <v>393683.68800000002</v>
          </cell>
          <cell r="D13">
            <v>8008111.2147200014</v>
          </cell>
          <cell r="E13">
            <v>1259324.7000000011</v>
          </cell>
          <cell r="F13">
            <v>1789046.7</v>
          </cell>
          <cell r="G13">
            <v>2640873.5</v>
          </cell>
          <cell r="H13">
            <v>3321903.2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Q13">
            <v>5352293.4680000003</v>
          </cell>
          <cell r="R13">
            <v>10856058.207</v>
          </cell>
          <cell r="S13">
            <v>17407435.300000001</v>
          </cell>
          <cell r="T13">
            <v>24762294.890000001</v>
          </cell>
          <cell r="U13">
            <v>32822512.940000001</v>
          </cell>
          <cell r="V13">
            <v>41040064.266989999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E13">
            <v>1226400</v>
          </cell>
          <cell r="AF13">
            <v>2452800</v>
          </cell>
          <cell r="AG13">
            <v>3900600</v>
          </cell>
          <cell r="AH13">
            <v>4820400</v>
          </cell>
          <cell r="AI13">
            <v>5740200</v>
          </cell>
          <cell r="AJ13">
            <v>6620306.5117700007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S13">
            <v>3468612.8</v>
          </cell>
          <cell r="AT13">
            <v>6292957.0999999996</v>
          </cell>
          <cell r="AU13">
            <v>9695354.5999999996</v>
          </cell>
          <cell r="AV13">
            <v>12638824.9</v>
          </cell>
          <cell r="AW13">
            <v>16373015.5</v>
          </cell>
          <cell r="AX13">
            <v>20443280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G13">
            <v>38194.033109999997</v>
          </cell>
          <cell r="BH13">
            <v>928800</v>
          </cell>
          <cell r="BI13">
            <v>2076800</v>
          </cell>
          <cell r="BJ13">
            <v>3906500</v>
          </cell>
          <cell r="BK13">
            <v>5625000</v>
          </cell>
          <cell r="BL13">
            <v>7346514.2769900002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</row>
        <row r="14">
          <cell r="C14">
            <v>1279897</v>
          </cell>
          <cell r="D14">
            <v>2749499.63</v>
          </cell>
          <cell r="E14">
            <v>3988470.8000000007</v>
          </cell>
          <cell r="F14">
            <v>5615483.9000000004</v>
          </cell>
          <cell r="G14">
            <v>7336041.2000000002</v>
          </cell>
          <cell r="H14">
            <v>9159250.0999999996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Q14">
            <v>3847644.3280000002</v>
          </cell>
          <cell r="R14">
            <v>8464426.9480000008</v>
          </cell>
          <cell r="S14">
            <v>12935568.6</v>
          </cell>
          <cell r="T14">
            <v>17557776.600000001</v>
          </cell>
          <cell r="U14">
            <v>23309702.25</v>
          </cell>
          <cell r="V14">
            <v>28740269.985740002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E14">
            <v>225500</v>
          </cell>
          <cell r="AF14">
            <v>451000</v>
          </cell>
          <cell r="AG14">
            <v>620100</v>
          </cell>
          <cell r="AH14">
            <v>789200</v>
          </cell>
          <cell r="AI14">
            <v>958300</v>
          </cell>
          <cell r="AJ14">
            <v>1097925.3782000002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S14">
            <v>2256057.7000000002</v>
          </cell>
          <cell r="AT14">
            <v>4324710.8</v>
          </cell>
          <cell r="AU14">
            <v>6363504.7000000002</v>
          </cell>
          <cell r="AV14">
            <v>8353245</v>
          </cell>
          <cell r="AW14">
            <v>11233225</v>
          </cell>
          <cell r="AX14">
            <v>13705967.6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G14">
            <v>171902.86298000001</v>
          </cell>
          <cell r="BH14">
            <v>816300</v>
          </cell>
          <cell r="BI14">
            <v>1468100</v>
          </cell>
          <cell r="BJ14">
            <v>2321000</v>
          </cell>
          <cell r="BK14">
            <v>3245500</v>
          </cell>
          <cell r="BL14">
            <v>4107057.02574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</row>
        <row r="15">
          <cell r="C15">
            <v>464906.5</v>
          </cell>
          <cell r="D15">
            <v>744965.99999999814</v>
          </cell>
          <cell r="E15">
            <v>1281874</v>
          </cell>
          <cell r="F15">
            <v>1636197.7</v>
          </cell>
          <cell r="G15">
            <v>2229494.9</v>
          </cell>
          <cell r="H15">
            <v>2676211.9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Q15">
            <v>4031445.7230000002</v>
          </cell>
          <cell r="R15">
            <v>9739299.0729999989</v>
          </cell>
          <cell r="S15">
            <v>14214466.9</v>
          </cell>
          <cell r="T15">
            <v>19329241.559999999</v>
          </cell>
          <cell r="U15">
            <v>24763574.550000001</v>
          </cell>
          <cell r="V15">
            <v>32979947.02352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E15">
            <v>942100</v>
          </cell>
          <cell r="AF15">
            <v>1884200</v>
          </cell>
          <cell r="AG15">
            <v>2590800</v>
          </cell>
          <cell r="AH15">
            <v>3297400</v>
          </cell>
          <cell r="AI15">
            <v>4004000</v>
          </cell>
          <cell r="AJ15">
            <v>4678393.5767999999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S15">
            <v>2914385.3</v>
          </cell>
          <cell r="AT15">
            <v>5518636</v>
          </cell>
          <cell r="AU15">
            <v>8084543.9000000004</v>
          </cell>
          <cell r="AV15">
            <v>10905583.199999999</v>
          </cell>
          <cell r="AW15">
            <v>13796439.699999999</v>
          </cell>
          <cell r="AX15">
            <v>17092384.5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G15">
            <v>577037.93391000002</v>
          </cell>
          <cell r="BH15">
            <v>1438400</v>
          </cell>
          <cell r="BI15">
            <v>2310100</v>
          </cell>
          <cell r="BJ15">
            <v>3454800</v>
          </cell>
          <cell r="BK15">
            <v>4694500</v>
          </cell>
          <cell r="BL15">
            <v>5958686.0435200008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</row>
        <row r="16">
          <cell r="C16">
            <v>340528.8</v>
          </cell>
          <cell r="D16">
            <v>680322.6</v>
          </cell>
          <cell r="E16">
            <v>968396.5</v>
          </cell>
          <cell r="F16">
            <v>1392036.9</v>
          </cell>
          <cell r="G16">
            <v>1747837.8</v>
          </cell>
          <cell r="H16">
            <v>2112939.2000000002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Q16">
            <v>1006880.2</v>
          </cell>
          <cell r="R16">
            <v>2459937.9</v>
          </cell>
          <cell r="S16">
            <v>3942502.3999999999</v>
          </cell>
          <cell r="T16">
            <v>5612026.7000000002</v>
          </cell>
          <cell r="U16">
            <v>7486850.7000000002</v>
          </cell>
          <cell r="V16">
            <v>9139858.8314800002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E16">
            <v>33400</v>
          </cell>
          <cell r="AF16">
            <v>66800</v>
          </cell>
          <cell r="AG16">
            <v>91800</v>
          </cell>
          <cell r="AH16">
            <v>116800</v>
          </cell>
          <cell r="AI16">
            <v>141800</v>
          </cell>
          <cell r="AJ16">
            <v>159052.22683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S16">
            <v>629804.9</v>
          </cell>
          <cell r="AT16">
            <v>1212515.3</v>
          </cell>
          <cell r="AU16">
            <v>1800024.9</v>
          </cell>
          <cell r="AV16">
            <v>2360027.7999999998</v>
          </cell>
          <cell r="AW16">
            <v>3145569.9</v>
          </cell>
          <cell r="AX16">
            <v>3777209.8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G16">
            <v>6833.2684800000006</v>
          </cell>
          <cell r="BH16">
            <v>517100</v>
          </cell>
          <cell r="BI16">
            <v>1033500</v>
          </cell>
          <cell r="BJ16">
            <v>1714600</v>
          </cell>
          <cell r="BK16">
            <v>2451300</v>
          </cell>
          <cell r="BL16">
            <v>3111856.8314800002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</row>
        <row r="17">
          <cell r="C17">
            <v>1278897.8</v>
          </cell>
          <cell r="D17">
            <v>5261410.8199999984</v>
          </cell>
          <cell r="E17">
            <v>4316528.2999999989</v>
          </cell>
          <cell r="F17">
            <v>5982999.9000000004</v>
          </cell>
          <cell r="G17">
            <v>7646090.7000000002</v>
          </cell>
          <cell r="H17">
            <v>9008551.1999999993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Q17">
            <v>4192564.9</v>
          </cell>
          <cell r="R17">
            <v>8678608.9000000004</v>
          </cell>
          <cell r="S17">
            <v>12461256</v>
          </cell>
          <cell r="T17">
            <v>17061475.399999999</v>
          </cell>
          <cell r="U17">
            <v>22384235.399999999</v>
          </cell>
          <cell r="V17">
            <v>33232690.07361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S17">
            <v>2810180.3</v>
          </cell>
          <cell r="AT17">
            <v>5375146.9000000004</v>
          </cell>
          <cell r="AU17">
            <v>7865634.4000000004</v>
          </cell>
          <cell r="AV17">
            <v>10277759</v>
          </cell>
          <cell r="AW17">
            <v>13884211.4</v>
          </cell>
          <cell r="AX17">
            <v>16697884.800000001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G17">
            <v>46189.123759999995</v>
          </cell>
          <cell r="BH17">
            <v>641700</v>
          </cell>
          <cell r="BI17">
            <v>1243600</v>
          </cell>
          <cell r="BJ17">
            <v>2025300</v>
          </cell>
          <cell r="BK17">
            <v>2874200</v>
          </cell>
          <cell r="BL17">
            <v>3639493.1736099999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</row>
        <row r="18">
          <cell r="C18">
            <v>821951.2</v>
          </cell>
          <cell r="D18">
            <v>2399784.5</v>
          </cell>
          <cell r="E18">
            <v>3529896.7</v>
          </cell>
          <cell r="F18">
            <v>5133926.0999999996</v>
          </cell>
          <cell r="G18">
            <v>6669273.2000000002</v>
          </cell>
          <cell r="H18">
            <v>7954500.0999999996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Q18">
            <v>3065660.2310000001</v>
          </cell>
          <cell r="R18">
            <v>7430144.7999999998</v>
          </cell>
          <cell r="S18">
            <v>11451921.1</v>
          </cell>
          <cell r="T18">
            <v>16271774.300000001</v>
          </cell>
          <cell r="U18">
            <v>20667100.699999999</v>
          </cell>
          <cell r="V18">
            <v>25275272.284000002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S18">
            <v>2128030.2000000002</v>
          </cell>
          <cell r="AT18">
            <v>4049583.7</v>
          </cell>
          <cell r="AU18">
            <v>6291547.7999999998</v>
          </cell>
          <cell r="AV18">
            <v>8341139</v>
          </cell>
          <cell r="AW18">
            <v>10428939.699999999</v>
          </cell>
          <cell r="AX18">
            <v>12781472.9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G18">
            <v>29946.423579999999</v>
          </cell>
          <cell r="BH18">
            <v>736500</v>
          </cell>
          <cell r="BI18">
            <v>1451200</v>
          </cell>
          <cell r="BJ18">
            <v>2387100</v>
          </cell>
          <cell r="BK18">
            <v>3401300</v>
          </cell>
          <cell r="BL18">
            <v>4370103.3839999996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</row>
        <row r="19">
          <cell r="C19">
            <v>502823</v>
          </cell>
          <cell r="D19">
            <v>2389733.6</v>
          </cell>
          <cell r="E19">
            <v>1937473.9000000004</v>
          </cell>
          <cell r="F19">
            <v>2851899.1</v>
          </cell>
          <cell r="G19">
            <v>3646041.2</v>
          </cell>
          <cell r="H19">
            <v>4664155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Q19">
            <v>4093356.1</v>
          </cell>
          <cell r="R19">
            <v>9394810.0999999996</v>
          </cell>
          <cell r="S19">
            <v>13817340.26</v>
          </cell>
          <cell r="T19">
            <v>18405695.960000001</v>
          </cell>
          <cell r="U19">
            <v>23575054.210000001</v>
          </cell>
          <cell r="V19">
            <v>29885220.831380002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E19">
            <v>595200</v>
          </cell>
          <cell r="AF19">
            <v>1190400</v>
          </cell>
          <cell r="AG19">
            <v>1636800</v>
          </cell>
          <cell r="AH19">
            <v>2083200</v>
          </cell>
          <cell r="AI19">
            <v>2529600</v>
          </cell>
          <cell r="AJ19">
            <v>2947978.3618899998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S19">
            <v>2762837.1</v>
          </cell>
          <cell r="AT19">
            <v>5131258.0999999996</v>
          </cell>
          <cell r="AU19">
            <v>7710003.7000000002</v>
          </cell>
          <cell r="AV19">
            <v>9986098</v>
          </cell>
          <cell r="AW19">
            <v>12762106</v>
          </cell>
          <cell r="AX19">
            <v>15991332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G19">
            <v>304857.58120999997</v>
          </cell>
          <cell r="BH19">
            <v>1083600</v>
          </cell>
          <cell r="BI19">
            <v>1871300</v>
          </cell>
          <cell r="BJ19">
            <v>2901400</v>
          </cell>
          <cell r="BK19">
            <v>4018200</v>
          </cell>
          <cell r="BL19">
            <v>5109573.5513800001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</row>
        <row r="20">
          <cell r="C20">
            <v>210342.6</v>
          </cell>
          <cell r="D20">
            <v>682095.2</v>
          </cell>
          <cell r="E20">
            <v>694439.5</v>
          </cell>
          <cell r="F20">
            <v>1068917.8</v>
          </cell>
          <cell r="G20">
            <v>1373696.1</v>
          </cell>
          <cell r="H20">
            <v>1534766.8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Q20">
            <v>3234542.14</v>
          </cell>
          <cell r="R20">
            <v>6667048.2999999998</v>
          </cell>
          <cell r="S20">
            <v>10230713.199999999</v>
          </cell>
          <cell r="T20">
            <v>14059431.1</v>
          </cell>
          <cell r="U20">
            <v>18097239.600000001</v>
          </cell>
          <cell r="V20">
            <v>22316959.64928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E20">
            <v>988300</v>
          </cell>
          <cell r="AF20">
            <v>1740500</v>
          </cell>
          <cell r="AG20">
            <v>2468100</v>
          </cell>
          <cell r="AH20">
            <v>3140400</v>
          </cell>
          <cell r="AI20">
            <v>3982600</v>
          </cell>
          <cell r="AJ20">
            <v>4875496.4605200002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S20">
            <v>1768061.5</v>
          </cell>
          <cell r="AT20">
            <v>3433053.1</v>
          </cell>
          <cell r="AU20">
            <v>5306973.7</v>
          </cell>
          <cell r="AV20">
            <v>7162213.2999999998</v>
          </cell>
          <cell r="AW20">
            <v>8978443.5</v>
          </cell>
          <cell r="AX20">
            <v>11233398.5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G20">
            <v>118767.19943000001</v>
          </cell>
          <cell r="BH20">
            <v>811400</v>
          </cell>
          <cell r="BI20">
            <v>1512200</v>
          </cell>
          <cell r="BJ20">
            <v>2432400</v>
          </cell>
          <cell r="BK20">
            <v>3429000</v>
          </cell>
          <cell r="BL20">
            <v>4382794.3492799997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</row>
        <row r="21">
          <cell r="C21">
            <v>3052.46</v>
          </cell>
          <cell r="D21">
            <v>818615.32171999931</v>
          </cell>
          <cell r="E21">
            <v>1278481.8999999985</v>
          </cell>
          <cell r="F21">
            <v>1759494</v>
          </cell>
          <cell r="G21">
            <v>2299333.9</v>
          </cell>
          <cell r="H21">
            <v>2913628.2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Q21">
            <v>4289908.051</v>
          </cell>
          <cell r="R21">
            <v>9622073.3093000017</v>
          </cell>
          <cell r="S21">
            <v>14853902.300000001</v>
          </cell>
          <cell r="T21">
            <v>20729940.100000001</v>
          </cell>
          <cell r="U21">
            <v>26320028.800000001</v>
          </cell>
          <cell r="V21">
            <v>32594939.09564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E21">
            <v>1107200</v>
          </cell>
          <cell r="AF21">
            <v>2214400</v>
          </cell>
          <cell r="AG21">
            <v>3044800</v>
          </cell>
          <cell r="AH21">
            <v>3875200</v>
          </cell>
          <cell r="AI21">
            <v>4705600</v>
          </cell>
          <cell r="AJ21">
            <v>5498538.6341700004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S21">
            <v>2975923.5</v>
          </cell>
          <cell r="AT21">
            <v>5467216.5999999996</v>
          </cell>
          <cell r="AU21">
            <v>8473962.3000000007</v>
          </cell>
          <cell r="AV21">
            <v>11999096.1</v>
          </cell>
          <cell r="AW21">
            <v>15162633.4</v>
          </cell>
          <cell r="AX21">
            <v>19135488.600000001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G21">
            <v>31887.639440000003</v>
          </cell>
          <cell r="BH21">
            <v>752500</v>
          </cell>
          <cell r="BI21">
            <v>1481200</v>
          </cell>
          <cell r="BJ21">
            <v>2434300</v>
          </cell>
          <cell r="BK21">
            <v>3467500</v>
          </cell>
          <cell r="BL21">
            <v>4456147.4956400003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</row>
        <row r="22">
          <cell r="C22">
            <v>5689295.0800000001</v>
          </cell>
          <cell r="D22">
            <v>9867310.3499999978</v>
          </cell>
          <cell r="E22">
            <v>5891252.6999999993</v>
          </cell>
          <cell r="F22">
            <v>9475028.4000000004</v>
          </cell>
          <cell r="G22">
            <v>13186390.1</v>
          </cell>
          <cell r="H22">
            <v>16655077.199999999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Q22">
            <v>9598239.6669999994</v>
          </cell>
          <cell r="R22">
            <v>10547003.877600001</v>
          </cell>
          <cell r="S22">
            <v>16404330.199999999</v>
          </cell>
          <cell r="T22">
            <v>21816513</v>
          </cell>
          <cell r="U22">
            <v>24393487.140000001</v>
          </cell>
          <cell r="V22">
            <v>34697946.070560001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S22">
            <v>2840302</v>
          </cell>
          <cell r="AT22">
            <v>4960549.2</v>
          </cell>
          <cell r="AU22">
            <v>7390332</v>
          </cell>
          <cell r="AV22">
            <v>10032384.199999999</v>
          </cell>
          <cell r="AW22">
            <v>12720594.5</v>
          </cell>
          <cell r="AX22">
            <v>16189801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G22">
            <v>46536.385979999999</v>
          </cell>
          <cell r="BH22">
            <v>705200</v>
          </cell>
          <cell r="BI22">
            <v>1371000</v>
          </cell>
          <cell r="BJ22">
            <v>2236300</v>
          </cell>
          <cell r="BK22">
            <v>3175900</v>
          </cell>
          <cell r="BL22">
            <v>4042969.94056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711610.8</v>
          </cell>
          <cell r="BZ22">
            <v>711610.8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</row>
        <row r="23">
          <cell r="C23">
            <v>125711.16</v>
          </cell>
          <cell r="D23">
            <v>2261384.2565800035</v>
          </cell>
          <cell r="E23">
            <v>2941541.4000000004</v>
          </cell>
          <cell r="F23">
            <v>4237211.5</v>
          </cell>
          <cell r="G23">
            <v>5595304</v>
          </cell>
          <cell r="H23">
            <v>6905078.7000000002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Q23">
            <v>3551600.8777100001</v>
          </cell>
          <cell r="R23">
            <v>11879355.371879999</v>
          </cell>
          <cell r="S23">
            <v>17788828</v>
          </cell>
          <cell r="T23">
            <v>24047072.5</v>
          </cell>
          <cell r="U23">
            <v>30628998.5</v>
          </cell>
          <cell r="V23">
            <v>38111060.776639998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E23">
            <v>1375000</v>
          </cell>
          <cell r="AF23">
            <v>2750000</v>
          </cell>
          <cell r="AG23">
            <v>3781200</v>
          </cell>
          <cell r="AH23">
            <v>4812400</v>
          </cell>
          <cell r="AI23">
            <v>5843600</v>
          </cell>
          <cell r="AJ23">
            <v>6841054.6950000003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S23">
            <v>3661861.1</v>
          </cell>
          <cell r="AT23">
            <v>7215808.2000000002</v>
          </cell>
          <cell r="AU23">
            <v>10585122.4</v>
          </cell>
          <cell r="AV23">
            <v>13982243.4</v>
          </cell>
          <cell r="AW23">
            <v>17657391.300000001</v>
          </cell>
          <cell r="AX23">
            <v>22344079.5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G23">
            <v>459515.40109000006</v>
          </cell>
          <cell r="BH23">
            <v>1322599.9999999991</v>
          </cell>
          <cell r="BI23">
            <v>2195800</v>
          </cell>
          <cell r="BJ23">
            <v>3334200</v>
          </cell>
          <cell r="BK23">
            <v>4573000</v>
          </cell>
          <cell r="BL23">
            <v>5799230.8766400004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</row>
        <row r="24">
          <cell r="C24">
            <v>271905.40000000002</v>
          </cell>
          <cell r="D24">
            <v>6721892.5</v>
          </cell>
          <cell r="E24">
            <v>11375478.100000001</v>
          </cell>
          <cell r="F24">
            <v>17287512.5</v>
          </cell>
          <cell r="G24">
            <v>24199295.699999999</v>
          </cell>
          <cell r="H24">
            <v>32467645.199999999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Q24">
            <v>3466457.98</v>
          </cell>
          <cell r="R24">
            <v>11374854.928999998</v>
          </cell>
          <cell r="S24">
            <v>17111588.899999999</v>
          </cell>
          <cell r="T24">
            <v>25071504.899999999</v>
          </cell>
          <cell r="U24">
            <v>34883020.799999997</v>
          </cell>
          <cell r="V24">
            <v>45065489.557300001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S24">
            <v>2357571.4</v>
          </cell>
          <cell r="AT24">
            <v>4480349.5</v>
          </cell>
          <cell r="AU24">
            <v>6553253.2000000002</v>
          </cell>
          <cell r="AV24">
            <v>8554896.1999999993</v>
          </cell>
          <cell r="AW24">
            <v>11504714.5</v>
          </cell>
          <cell r="AX24">
            <v>13914647.800000001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G24">
            <v>454787.98544000002</v>
          </cell>
          <cell r="BH24">
            <v>1303100</v>
          </cell>
          <cell r="BI24">
            <v>2161500</v>
          </cell>
          <cell r="BJ24">
            <v>3287300</v>
          </cell>
          <cell r="BK24">
            <v>4506900</v>
          </cell>
          <cell r="BL24">
            <v>5739905.2173000006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800000</v>
          </cell>
          <cell r="BV24">
            <v>1600000</v>
          </cell>
          <cell r="BW24">
            <v>2400000</v>
          </cell>
          <cell r="BX24">
            <v>3900000</v>
          </cell>
          <cell r="BY24">
            <v>3900000</v>
          </cell>
          <cell r="BZ24">
            <v>7900000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</row>
        <row r="25">
          <cell r="C25">
            <v>1474504.4</v>
          </cell>
          <cell r="D25">
            <v>2185638.7999999998</v>
          </cell>
          <cell r="E25">
            <v>2731360.5999999996</v>
          </cell>
          <cell r="F25">
            <v>3450761.7</v>
          </cell>
          <cell r="G25">
            <v>4245289.5999999996</v>
          </cell>
          <cell r="H25">
            <v>5005036.7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Q25">
            <v>4821995.76</v>
          </cell>
          <cell r="R25">
            <v>8514099.1840000004</v>
          </cell>
          <cell r="S25">
            <v>13521807.91</v>
          </cell>
          <cell r="T25">
            <v>17916215.43</v>
          </cell>
          <cell r="U25">
            <v>22796906.050000001</v>
          </cell>
          <cell r="V25">
            <v>27755045.061620001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E25">
            <v>849100</v>
          </cell>
          <cell r="AF25">
            <v>1698200</v>
          </cell>
          <cell r="AG25">
            <v>2335000</v>
          </cell>
          <cell r="AH25">
            <v>2971800</v>
          </cell>
          <cell r="AI25">
            <v>3608600</v>
          </cell>
          <cell r="AJ25">
            <v>4220466.4916000003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S25">
            <v>2513551.7999999998</v>
          </cell>
          <cell r="AT25">
            <v>4555627.8</v>
          </cell>
          <cell r="AU25">
            <v>6534227.4000000004</v>
          </cell>
          <cell r="AV25">
            <v>8501733.8000000007</v>
          </cell>
          <cell r="AW25">
            <v>10888348.9</v>
          </cell>
          <cell r="AX25">
            <v>13409248.4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G25">
            <v>25806.329129999998</v>
          </cell>
          <cell r="BH25">
            <v>756600</v>
          </cell>
          <cell r="BI25">
            <v>1495900</v>
          </cell>
          <cell r="BJ25">
            <v>2465200</v>
          </cell>
          <cell r="BK25">
            <v>3515400</v>
          </cell>
          <cell r="BL25">
            <v>4531092.3116199998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</row>
        <row r="26">
          <cell r="C26">
            <v>1253822.3999999999</v>
          </cell>
          <cell r="D26">
            <v>2399506.9</v>
          </cell>
          <cell r="E26">
            <v>3496578.3999999985</v>
          </cell>
          <cell r="F26">
            <v>4833844.3</v>
          </cell>
          <cell r="G26">
            <v>6210876.4000000004</v>
          </cell>
          <cell r="H26">
            <v>7633005.2999999998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Q26">
            <v>4860762.2</v>
          </cell>
          <cell r="R26">
            <v>10693341.300000001</v>
          </cell>
          <cell r="S26">
            <v>17216381.800000001</v>
          </cell>
          <cell r="T26">
            <v>24079870.399999999</v>
          </cell>
          <cell r="U26">
            <v>32594472.5</v>
          </cell>
          <cell r="V26">
            <v>40812438.3235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E26">
            <v>423000</v>
          </cell>
          <cell r="AF26">
            <v>1096000</v>
          </cell>
          <cell r="AG26">
            <v>1663300</v>
          </cell>
          <cell r="AH26">
            <v>1980600</v>
          </cell>
          <cell r="AI26">
            <v>2297900</v>
          </cell>
          <cell r="AJ26">
            <v>2574792.6076500001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S26">
            <v>3321046.4</v>
          </cell>
          <cell r="AT26">
            <v>6388463.7999999998</v>
          </cell>
          <cell r="AU26">
            <v>10507895</v>
          </cell>
          <cell r="AV26">
            <v>14006278.1</v>
          </cell>
          <cell r="AW26">
            <v>18242994.5</v>
          </cell>
          <cell r="AX26">
            <v>22958251.199999999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G26">
            <v>49421.648909999996</v>
          </cell>
          <cell r="BH26">
            <v>691400</v>
          </cell>
          <cell r="BI26">
            <v>1340200</v>
          </cell>
          <cell r="BJ26">
            <v>3139100</v>
          </cell>
          <cell r="BK26">
            <v>5047800</v>
          </cell>
          <cell r="BL26">
            <v>6835161.9234999996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</row>
        <row r="27">
          <cell r="C27">
            <v>596249.23</v>
          </cell>
          <cell r="D27">
            <v>2026594.7999999982</v>
          </cell>
          <cell r="E27">
            <v>1738976.4000000004</v>
          </cell>
          <cell r="F27">
            <v>2274102.9</v>
          </cell>
          <cell r="G27">
            <v>3116594.9</v>
          </cell>
          <cell r="H27">
            <v>4263620.5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Q27">
            <v>5134669.4570000004</v>
          </cell>
          <cell r="R27">
            <v>10325073.5</v>
          </cell>
          <cell r="S27">
            <v>16153608.9</v>
          </cell>
          <cell r="T27">
            <v>21969565.399999999</v>
          </cell>
          <cell r="U27">
            <v>27528249.899999999</v>
          </cell>
          <cell r="V27">
            <v>35786704.45848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E27">
            <v>1024900</v>
          </cell>
          <cell r="AF27">
            <v>2049800</v>
          </cell>
          <cell r="AG27">
            <v>2818500</v>
          </cell>
          <cell r="AH27">
            <v>3587200</v>
          </cell>
          <cell r="AI27">
            <v>4355900</v>
          </cell>
          <cell r="AJ27">
            <v>5081047.6674899999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S27">
            <v>3669578.2</v>
          </cell>
          <cell r="AT27">
            <v>6475614.5</v>
          </cell>
          <cell r="AU27">
            <v>9852038.5999999996</v>
          </cell>
          <cell r="AV27">
            <v>12847764.6</v>
          </cell>
          <cell r="AW27">
            <v>15715276.6</v>
          </cell>
          <cell r="AX27">
            <v>21350023.899999999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G27">
            <v>42453.449130000001</v>
          </cell>
          <cell r="BH27">
            <v>712300</v>
          </cell>
          <cell r="BI27">
            <v>1389500</v>
          </cell>
          <cell r="BJ27">
            <v>2271200</v>
          </cell>
          <cell r="BK27">
            <v>3228200</v>
          </cell>
          <cell r="BL27">
            <v>4117708.45848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</row>
        <row r="28">
          <cell r="C28">
            <v>348035.9</v>
          </cell>
          <cell r="D28">
            <v>1328322.27</v>
          </cell>
          <cell r="E28">
            <v>2045037.5999999996</v>
          </cell>
          <cell r="F28">
            <v>2973829.5</v>
          </cell>
          <cell r="G28">
            <v>3433408.8</v>
          </cell>
          <cell r="H28">
            <v>4255107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Q28">
            <v>4695230.41</v>
          </cell>
          <cell r="R28">
            <v>12784130.630000001</v>
          </cell>
          <cell r="S28">
            <v>15774037.800000001</v>
          </cell>
          <cell r="T28">
            <v>21234346.100000001</v>
          </cell>
          <cell r="U28">
            <v>29509010</v>
          </cell>
          <cell r="V28">
            <v>38072644.791870005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E28">
            <v>1300000</v>
          </cell>
          <cell r="AF28">
            <v>2400000</v>
          </cell>
          <cell r="AG28">
            <v>3300000</v>
          </cell>
          <cell r="AH28">
            <v>4150000</v>
          </cell>
          <cell r="AI28">
            <v>5000000</v>
          </cell>
          <cell r="AJ28">
            <v>5806768.4613900008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S28">
            <v>3443110.7</v>
          </cell>
          <cell r="AT28">
            <v>6216628.9000000004</v>
          </cell>
          <cell r="AU28">
            <v>9552389.5999999996</v>
          </cell>
          <cell r="AV28">
            <v>12594966</v>
          </cell>
          <cell r="AW28">
            <v>16362504.199999999</v>
          </cell>
          <cell r="AX28">
            <v>22048429.600000001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G28">
            <v>36281.153700000003</v>
          </cell>
          <cell r="BH28">
            <v>741900</v>
          </cell>
          <cell r="BI28">
            <v>1455500</v>
          </cell>
          <cell r="BJ28">
            <v>2387700</v>
          </cell>
          <cell r="BK28">
            <v>3398500</v>
          </cell>
          <cell r="BL28">
            <v>4357802.99187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</row>
        <row r="29">
          <cell r="C29">
            <v>32485319.800000001</v>
          </cell>
          <cell r="D29">
            <v>68079095.501400009</v>
          </cell>
          <cell r="E29">
            <v>103062264.40000001</v>
          </cell>
          <cell r="F29">
            <v>145254167.69999999</v>
          </cell>
          <cell r="G29">
            <v>202073450.19999999</v>
          </cell>
          <cell r="H29">
            <v>260029152.90000001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Q29">
            <v>63675620.600000001</v>
          </cell>
          <cell r="R29">
            <v>153695636.27030003</v>
          </cell>
          <cell r="S29">
            <v>214866402.69999999</v>
          </cell>
          <cell r="T29">
            <v>399276209.5</v>
          </cell>
          <cell r="U29">
            <v>526429253.89999998</v>
          </cell>
          <cell r="V29">
            <v>631204977.02783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S29">
            <v>24346260.899999999</v>
          </cell>
          <cell r="AT29">
            <v>46328031.600000001</v>
          </cell>
          <cell r="AU29">
            <v>67851696.5</v>
          </cell>
          <cell r="AV29">
            <v>88837427.099999994</v>
          </cell>
          <cell r="AW29">
            <v>121254634.09999999</v>
          </cell>
          <cell r="AX29">
            <v>146268916.09999999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G29">
            <v>298752.75878999993</v>
          </cell>
          <cell r="BH29">
            <v>3529900</v>
          </cell>
          <cell r="BI29">
            <v>6787200</v>
          </cell>
          <cell r="BJ29">
            <v>10889400</v>
          </cell>
          <cell r="BK29">
            <v>15381200</v>
          </cell>
          <cell r="BL29">
            <v>21358850.627830002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0</v>
          </cell>
          <cell r="BV29">
            <v>2000000</v>
          </cell>
          <cell r="BW29">
            <v>5000000</v>
          </cell>
          <cell r="BX29">
            <v>9000000</v>
          </cell>
          <cell r="BY29">
            <v>14000000</v>
          </cell>
          <cell r="BZ29">
            <v>21000000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</row>
        <row r="30">
          <cell r="C30">
            <v>682811.2</v>
          </cell>
          <cell r="D30">
            <v>1248268.4162800007</v>
          </cell>
          <cell r="E30">
            <v>1974049.8000000007</v>
          </cell>
          <cell r="F30">
            <v>2684859.3</v>
          </cell>
          <cell r="G30">
            <v>3513596.4</v>
          </cell>
          <cell r="H30">
            <v>4435804.3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Q30">
            <v>4517406.2489999998</v>
          </cell>
          <cell r="R30">
            <v>10077062.94734</v>
          </cell>
          <cell r="S30">
            <v>15534676.800000001</v>
          </cell>
          <cell r="T30">
            <v>21000932.699999999</v>
          </cell>
          <cell r="U30">
            <v>26797722.399999999</v>
          </cell>
          <cell r="V30">
            <v>34768005.255589999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E30">
            <v>1000000</v>
          </cell>
          <cell r="AF30">
            <v>2000000</v>
          </cell>
          <cell r="AG30">
            <v>2950000</v>
          </cell>
          <cell r="AH30">
            <v>3850000</v>
          </cell>
          <cell r="AI30">
            <v>4650000</v>
          </cell>
          <cell r="AJ30">
            <v>5314106.4017299991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S30">
            <v>3058153.7</v>
          </cell>
          <cell r="AT30">
            <v>5927803</v>
          </cell>
          <cell r="AU30">
            <v>8833556.0999999996</v>
          </cell>
          <cell r="AV30">
            <v>11597195.199999999</v>
          </cell>
          <cell r="AW30">
            <v>14565251.199999999</v>
          </cell>
          <cell r="AX30">
            <v>19739803.300000001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G30">
            <v>148524.6329</v>
          </cell>
          <cell r="BH30">
            <v>914700</v>
          </cell>
          <cell r="BI30">
            <v>1689700</v>
          </cell>
          <cell r="BJ30">
            <v>2702200</v>
          </cell>
          <cell r="BK30">
            <v>3800100</v>
          </cell>
          <cell r="BL30">
            <v>4865725.05559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</row>
        <row r="31">
          <cell r="C31">
            <v>395311.76</v>
          </cell>
          <cell r="D31">
            <v>1344065.0259999961</v>
          </cell>
          <cell r="E31">
            <v>2516147.0999999978</v>
          </cell>
          <cell r="F31">
            <v>2310983.1800000002</v>
          </cell>
          <cell r="G31">
            <v>3427881.1</v>
          </cell>
          <cell r="H31">
            <v>4448971.7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Q31">
            <v>6049703.6789999995</v>
          </cell>
          <cell r="R31">
            <v>15555686.728000002</v>
          </cell>
          <cell r="S31">
            <v>22064364.399999999</v>
          </cell>
          <cell r="T31">
            <v>29808208.260000002</v>
          </cell>
          <cell r="U31">
            <v>38353225.149999999</v>
          </cell>
          <cell r="V31">
            <v>49979493.498739995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E31">
            <v>1895800</v>
          </cell>
          <cell r="AF31">
            <v>3791600</v>
          </cell>
          <cell r="AG31">
            <v>5213400</v>
          </cell>
          <cell r="AH31">
            <v>6635200</v>
          </cell>
          <cell r="AI31">
            <v>8057000</v>
          </cell>
          <cell r="AJ31">
            <v>9435272.7129200008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S31">
            <v>3613675.4</v>
          </cell>
          <cell r="AT31">
            <v>7841744.2000000002</v>
          </cell>
          <cell r="AU31">
            <v>12590400.800000001</v>
          </cell>
          <cell r="AV31">
            <v>16724820.9</v>
          </cell>
          <cell r="AW31">
            <v>21448844</v>
          </cell>
          <cell r="AX31">
            <v>28881181.899999999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G31">
            <v>457842.54916000005</v>
          </cell>
          <cell r="BH31">
            <v>1293500</v>
          </cell>
          <cell r="BI31">
            <v>2138300</v>
          </cell>
          <cell r="BJ31">
            <v>3235300</v>
          </cell>
          <cell r="BK31">
            <v>4426800</v>
          </cell>
          <cell r="BL31">
            <v>5590022.5387399998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</row>
        <row r="32">
          <cell r="C32">
            <v>478078.5</v>
          </cell>
          <cell r="D32">
            <v>1907942.6</v>
          </cell>
          <cell r="E32">
            <v>1805787.4000000004</v>
          </cell>
          <cell r="F32">
            <v>2564120.7999999998</v>
          </cell>
          <cell r="G32">
            <v>3349132.6</v>
          </cell>
          <cell r="H32">
            <v>4015231.3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Q32">
            <v>4289934.4000000004</v>
          </cell>
          <cell r="R32">
            <v>9035717.1999999993</v>
          </cell>
          <cell r="S32">
            <v>14003341.5</v>
          </cell>
          <cell r="T32">
            <v>19033162.399999999</v>
          </cell>
          <cell r="U32">
            <v>24402834.600000001</v>
          </cell>
          <cell r="V32">
            <v>31682835.464259997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E32">
            <v>967500</v>
          </cell>
          <cell r="AF32">
            <v>1935000</v>
          </cell>
          <cell r="AG32">
            <v>2660600</v>
          </cell>
          <cell r="AH32">
            <v>3386200</v>
          </cell>
          <cell r="AI32">
            <v>4111800</v>
          </cell>
          <cell r="AJ32">
            <v>4802594.9205700001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S32">
            <v>2846224.7</v>
          </cell>
          <cell r="AT32">
            <v>5357789.9000000004</v>
          </cell>
          <cell r="AU32">
            <v>7967223.4000000004</v>
          </cell>
          <cell r="AV32">
            <v>10628530.800000001</v>
          </cell>
          <cell r="AW32">
            <v>13533362.699999999</v>
          </cell>
          <cell r="AX32">
            <v>17233741.800000001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G32">
            <v>33114.152860000002</v>
          </cell>
          <cell r="BH32">
            <v>761700</v>
          </cell>
          <cell r="BI32">
            <v>1498600</v>
          </cell>
          <cell r="BJ32">
            <v>2462100</v>
          </cell>
          <cell r="BK32">
            <v>3506600</v>
          </cell>
          <cell r="BL32">
            <v>4508959.0642600004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</row>
      </sheetData>
      <sheetData sheetId="12">
        <row r="11">
          <cell r="C11">
            <v>1135997.01242</v>
          </cell>
          <cell r="D11">
            <v>1385490.6997499999</v>
          </cell>
          <cell r="E11">
            <v>1302771.0882899966</v>
          </cell>
          <cell r="F11">
            <v>1906908.9071900002</v>
          </cell>
          <cell r="G11">
            <v>2406103.8096500002</v>
          </cell>
          <cell r="H11">
            <v>3276182.01834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Q11">
            <v>4614216.7875899998</v>
          </cell>
          <cell r="R11">
            <v>8591905.7342100013</v>
          </cell>
          <cell r="S11">
            <v>13049605.802239997</v>
          </cell>
          <cell r="T11">
            <v>17895244.80105</v>
          </cell>
          <cell r="U11">
            <v>22724807.440700002</v>
          </cell>
          <cell r="V11">
            <v>30334200.916580003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E11">
            <v>1266600</v>
          </cell>
          <cell r="AF11">
            <v>2533200</v>
          </cell>
          <cell r="AG11">
            <v>3483200</v>
          </cell>
          <cell r="AH11">
            <v>4433200</v>
          </cell>
          <cell r="AI11">
            <v>5383200</v>
          </cell>
          <cell r="AJ11">
            <v>6299010.2999999998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S11">
            <v>3628543.5</v>
          </cell>
          <cell r="AT11">
            <v>6565415.5</v>
          </cell>
          <cell r="AU11">
            <v>9764035.5</v>
          </cell>
          <cell r="AV11">
            <v>13206996.5</v>
          </cell>
          <cell r="AW11">
            <v>16586534.9</v>
          </cell>
          <cell r="AX11">
            <v>20641568.899999999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G11">
            <v>42063.507430000005</v>
          </cell>
          <cell r="BH11">
            <v>42063.507430000005</v>
          </cell>
          <cell r="BI11">
            <v>584281.11209000007</v>
          </cell>
          <cell r="BJ11">
            <v>1258491.3832699999</v>
          </cell>
          <cell r="BK11">
            <v>2495897.2551899999</v>
          </cell>
          <cell r="BL11">
            <v>3286266.1072300002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I11">
            <v>0</v>
          </cell>
          <cell r="CJ11">
            <v>3698.1880000000001</v>
          </cell>
          <cell r="CK11">
            <v>3530.4859999999999</v>
          </cell>
          <cell r="CL11">
            <v>3530.4859999999999</v>
          </cell>
          <cell r="CM11">
            <v>3912.1860000000001</v>
          </cell>
          <cell r="CN11">
            <v>2959.7040000000002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W11">
            <v>2046636.8101599996</v>
          </cell>
          <cell r="CX11">
            <v>2218138.3881599996</v>
          </cell>
          <cell r="CY11">
            <v>2668377.1817899998</v>
          </cell>
          <cell r="CZ11">
            <v>3341295.9211599999</v>
          </cell>
          <cell r="DA11">
            <v>4403634.3856099993</v>
          </cell>
          <cell r="DB11">
            <v>3158684.9365599998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K11">
            <v>1782703.7898900001</v>
          </cell>
          <cell r="DL11">
            <v>1908078.6002199992</v>
          </cell>
          <cell r="DM11">
            <v>1999438.6427600002</v>
          </cell>
          <cell r="DN11">
            <v>1968973.2546600001</v>
          </cell>
          <cell r="DO11">
            <v>1942625.16494</v>
          </cell>
          <cell r="DP11">
            <v>1702756.1488399999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</row>
        <row r="12">
          <cell r="C12">
            <v>770510.63147999998</v>
          </cell>
          <cell r="D12">
            <v>1217062.8596499995</v>
          </cell>
          <cell r="E12">
            <v>1939422.4912599996</v>
          </cell>
          <cell r="F12">
            <v>2390117.4893100001</v>
          </cell>
          <cell r="G12">
            <v>2479241.9184699999</v>
          </cell>
          <cell r="H12">
            <v>2978837.4646999999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Q12">
            <v>3970714.0580000002</v>
          </cell>
          <cell r="R12">
            <v>9301319.8359999992</v>
          </cell>
          <cell r="S12">
            <v>14847605.217700001</v>
          </cell>
          <cell r="T12">
            <v>20282642.689900003</v>
          </cell>
          <cell r="U12">
            <v>25947630.39641</v>
          </cell>
          <cell r="V12">
            <v>35680089.899410002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E12">
            <v>1200000</v>
          </cell>
          <cell r="AF12">
            <v>2400000</v>
          </cell>
          <cell r="AG12">
            <v>3400000</v>
          </cell>
          <cell r="AH12">
            <v>4300000</v>
          </cell>
          <cell r="AI12">
            <v>5200000</v>
          </cell>
          <cell r="AJ12">
            <v>6070627.5999999996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S12">
            <v>4105983.9</v>
          </cell>
          <cell r="AT12">
            <v>7573712</v>
          </cell>
          <cell r="AU12">
            <v>11497632.6</v>
          </cell>
          <cell r="AV12">
            <v>15033740</v>
          </cell>
          <cell r="AW12">
            <v>18369744.399999999</v>
          </cell>
          <cell r="AX12">
            <v>24522968.300000001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G12">
            <v>42952.506719999998</v>
          </cell>
          <cell r="BH12">
            <v>42952.506719999998</v>
          </cell>
          <cell r="BI12">
            <v>509760.49897000002</v>
          </cell>
          <cell r="BJ12">
            <v>1094862.14454</v>
          </cell>
          <cell r="BK12">
            <v>2159053.1300500003</v>
          </cell>
          <cell r="BL12">
            <v>2807859.2870500004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I12">
            <v>3044</v>
          </cell>
          <cell r="CJ12">
            <v>2726</v>
          </cell>
          <cell r="CK12">
            <v>3603.4850000000001</v>
          </cell>
          <cell r="CL12">
            <v>3089.3850000000002</v>
          </cell>
          <cell r="CM12">
            <v>4059.3850000000002</v>
          </cell>
          <cell r="CN12">
            <v>3949.7849999999999</v>
          </cell>
          <cell r="CO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W12">
            <v>2308098.1469399999</v>
          </cell>
          <cell r="CX12">
            <v>2586383.4179399996</v>
          </cell>
          <cell r="CY12">
            <v>3228233.4510900001</v>
          </cell>
          <cell r="CZ12">
            <v>4137518.0064599998</v>
          </cell>
          <cell r="DA12">
            <v>4725745.7524600001</v>
          </cell>
          <cell r="DB12">
            <v>4068762.64946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K12">
            <v>1172691.3724499999</v>
          </cell>
          <cell r="DL12">
            <v>1278908.4386000002</v>
          </cell>
          <cell r="DM12">
            <v>1203861.2476100007</v>
          </cell>
          <cell r="DN12">
            <v>327443.26366000006</v>
          </cell>
          <cell r="DO12">
            <v>428607.02581999998</v>
          </cell>
          <cell r="DP12">
            <v>536316.72005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</row>
        <row r="13">
          <cell r="C13">
            <v>914913.98812999984</v>
          </cell>
          <cell r="D13">
            <v>659881.20660999685</v>
          </cell>
          <cell r="E13">
            <v>1262611.6421100032</v>
          </cell>
          <cell r="F13">
            <v>1667832.7191300001</v>
          </cell>
          <cell r="G13">
            <v>2465143.8615999999</v>
          </cell>
          <cell r="H13">
            <v>3037086.27489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Q13">
            <v>4861098.4891299987</v>
          </cell>
          <cell r="R13">
            <v>8936467.6007900015</v>
          </cell>
          <cell r="S13">
            <v>13855627.748639999</v>
          </cell>
          <cell r="T13">
            <v>19499462.044470001</v>
          </cell>
          <cell r="U13">
            <v>24432479.251630001</v>
          </cell>
          <cell r="V13">
            <v>30435720.233169999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E13">
            <v>1226400</v>
          </cell>
          <cell r="AF13">
            <v>2452800</v>
          </cell>
          <cell r="AG13">
            <v>3900600</v>
          </cell>
          <cell r="AH13">
            <v>4820400</v>
          </cell>
          <cell r="AI13">
            <v>5740200</v>
          </cell>
          <cell r="AJ13">
            <v>6620306.5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S13">
            <v>3468612.8</v>
          </cell>
          <cell r="AT13">
            <v>6292957.0999999996</v>
          </cell>
          <cell r="AU13">
            <v>9695354.5999999996</v>
          </cell>
          <cell r="AV13">
            <v>12638824.9</v>
          </cell>
          <cell r="AW13">
            <v>16373015.5</v>
          </cell>
          <cell r="AX13">
            <v>20443280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G13">
            <v>38179.89893000001</v>
          </cell>
          <cell r="BH13">
            <v>38179.898930000003</v>
          </cell>
          <cell r="BI13">
            <v>678456.51621999999</v>
          </cell>
          <cell r="BJ13">
            <v>1709106.9536900001</v>
          </cell>
          <cell r="BK13">
            <v>3173193.7740199999</v>
          </cell>
          <cell r="BL13">
            <v>4161898.3356900001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I13">
            <v>11786.95</v>
          </cell>
          <cell r="CJ13">
            <v>19907.150000000001</v>
          </cell>
          <cell r="CK13">
            <v>20638.45</v>
          </cell>
          <cell r="CL13">
            <v>19595.95</v>
          </cell>
          <cell r="CM13">
            <v>17712.75</v>
          </cell>
          <cell r="CN13">
            <v>15948.65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W13">
            <v>2247096.5003599999</v>
          </cell>
          <cell r="CX13">
            <v>1667398.5844000001</v>
          </cell>
          <cell r="CY13">
            <v>2484800.7977800001</v>
          </cell>
          <cell r="CZ13">
            <v>1847532.7615699999</v>
          </cell>
          <cell r="DA13">
            <v>3238959.22444</v>
          </cell>
          <cell r="DB13">
            <v>3242754.6025700001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K13">
            <v>370821.60482000007</v>
          </cell>
          <cell r="DL13">
            <v>688252.82756999996</v>
          </cell>
          <cell r="DM13">
            <v>1052994.9441300004</v>
          </cell>
          <cell r="DN13">
            <v>748093.9645</v>
          </cell>
          <cell r="DO13">
            <v>949310.48927000002</v>
          </cell>
          <cell r="DP13">
            <v>584116.29855999991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</row>
        <row r="14">
          <cell r="C14">
            <v>1284568.034</v>
          </cell>
          <cell r="D14">
            <v>2612119.1800199975</v>
          </cell>
          <cell r="E14">
            <v>3831394.1684499998</v>
          </cell>
          <cell r="F14">
            <v>5299296.6583799999</v>
          </cell>
          <cell r="G14">
            <v>6832178.4446700001</v>
          </cell>
          <cell r="H14">
            <v>8574081.61888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Q14">
            <v>3118248.31641</v>
          </cell>
          <cell r="R14">
            <v>5950383.2971800007</v>
          </cell>
          <cell r="S14">
            <v>9571741.3689599987</v>
          </cell>
          <cell r="T14">
            <v>13478893.497049998</v>
          </cell>
          <cell r="U14">
            <v>17725274.474300001</v>
          </cell>
          <cell r="V14">
            <v>23625470.52011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E14">
            <v>225500</v>
          </cell>
          <cell r="AF14">
            <v>451000</v>
          </cell>
          <cell r="AG14">
            <v>620100</v>
          </cell>
          <cell r="AH14">
            <v>789200</v>
          </cell>
          <cell r="AI14">
            <v>958300</v>
          </cell>
          <cell r="AJ14">
            <v>1097925.3999999999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S14">
            <v>2256057.7000000002</v>
          </cell>
          <cell r="AT14">
            <v>4324710.8</v>
          </cell>
          <cell r="AU14">
            <v>6363504.7000399996</v>
          </cell>
          <cell r="AV14">
            <v>8353245</v>
          </cell>
          <cell r="AW14">
            <v>11233225</v>
          </cell>
          <cell r="AX14">
            <v>13705967.6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G14">
            <v>171839.24819000007</v>
          </cell>
          <cell r="BH14">
            <v>635687.65212999994</v>
          </cell>
          <cell r="BI14">
            <v>635687.65212999994</v>
          </cell>
          <cell r="BJ14">
            <v>1202778.81455</v>
          </cell>
          <cell r="BK14">
            <v>2263645.86479</v>
          </cell>
          <cell r="BL14">
            <v>2900185.77544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I14">
            <v>15975.392629999998</v>
          </cell>
          <cell r="CJ14">
            <v>16396.068629999998</v>
          </cell>
          <cell r="CK14">
            <v>16119.414629999999</v>
          </cell>
          <cell r="CL14">
            <v>15852.69463</v>
          </cell>
          <cell r="CM14">
            <v>16497.694630000002</v>
          </cell>
          <cell r="CN14">
            <v>17391.88463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W14">
            <v>4608918.4979800014</v>
          </cell>
          <cell r="CX14">
            <v>5656270.6027700007</v>
          </cell>
          <cell r="CY14">
            <v>5162547.3829899998</v>
          </cell>
          <cell r="CZ14">
            <v>4899371.0313200001</v>
          </cell>
          <cell r="DA14">
            <v>5835763.0823100004</v>
          </cell>
          <cell r="DB14">
            <v>4361956.40319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K14">
            <v>3526754.4026899994</v>
          </cell>
          <cell r="DL14">
            <v>3848864.2826699996</v>
          </cell>
          <cell r="DM14">
            <v>4134887.5191400009</v>
          </cell>
          <cell r="DN14">
            <v>4612087.5150299994</v>
          </cell>
          <cell r="DO14">
            <v>5067848.9233200001</v>
          </cell>
          <cell r="DP14">
            <v>5448125.6414899994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</row>
        <row r="15">
          <cell r="C15">
            <v>2230372.0960599994</v>
          </cell>
          <cell r="D15">
            <v>2825267.41017</v>
          </cell>
          <cell r="E15">
            <v>3603690.6555199996</v>
          </cell>
          <cell r="F15">
            <v>3892600.0462399996</v>
          </cell>
          <cell r="G15">
            <v>4295330.8349899994</v>
          </cell>
          <cell r="H15">
            <v>6266903.1882600002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Q15">
            <v>3628588.1999299997</v>
          </cell>
          <cell r="R15">
            <v>6945894.3440800002</v>
          </cell>
          <cell r="S15">
            <v>10608579.808000002</v>
          </cell>
          <cell r="T15">
            <v>14548026.459450001</v>
          </cell>
          <cell r="U15">
            <v>19165830.256549999</v>
          </cell>
          <cell r="V15">
            <v>27084432.119060002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E15">
            <v>942100</v>
          </cell>
          <cell r="AF15">
            <v>1884200</v>
          </cell>
          <cell r="AG15">
            <v>2590800</v>
          </cell>
          <cell r="AH15">
            <v>3297400</v>
          </cell>
          <cell r="AI15">
            <v>4004000</v>
          </cell>
          <cell r="AJ15">
            <v>4678393.5999999996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S15">
            <v>2914385.3</v>
          </cell>
          <cell r="AT15">
            <v>5518636</v>
          </cell>
          <cell r="AU15">
            <v>8084543.90001</v>
          </cell>
          <cell r="AV15">
            <v>10905583.199999999</v>
          </cell>
          <cell r="AW15">
            <v>13796439.699999999</v>
          </cell>
          <cell r="AX15">
            <v>17092384.5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G15">
            <v>576824.39384999999</v>
          </cell>
          <cell r="BH15">
            <v>576824.39384999999</v>
          </cell>
          <cell r="BI15">
            <v>1210928.3784</v>
          </cell>
          <cell r="BJ15">
            <v>1973952.7798499998</v>
          </cell>
          <cell r="BK15">
            <v>3427120.3034800002</v>
          </cell>
          <cell r="BL15">
            <v>4397537.98697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I15">
            <v>28935.200000000001</v>
          </cell>
          <cell r="CJ15">
            <v>28121.200000000001</v>
          </cell>
          <cell r="CK15">
            <v>27471.200000000001</v>
          </cell>
          <cell r="CL15">
            <v>23467.9</v>
          </cell>
          <cell r="CM15">
            <v>23467.9</v>
          </cell>
          <cell r="CN15">
            <v>24485.599999999999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W15">
            <v>3756762.3222300005</v>
          </cell>
          <cell r="CX15">
            <v>4455108.9870800003</v>
          </cell>
          <cell r="CY15">
            <v>5365020.8265399998</v>
          </cell>
          <cell r="CZ15">
            <v>6264592.8255399996</v>
          </cell>
          <cell r="DA15">
            <v>7863530.0322399996</v>
          </cell>
          <cell r="DB15">
            <v>7564686.95022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K15">
            <v>4635367.7254500007</v>
          </cell>
          <cell r="DL15">
            <v>4792045.1314599998</v>
          </cell>
          <cell r="DM15">
            <v>4759349.9789900007</v>
          </cell>
          <cell r="DN15">
            <v>4450617.1057000002</v>
          </cell>
          <cell r="DO15">
            <v>3749497.81428</v>
          </cell>
          <cell r="DP15">
            <v>3018579.77752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</row>
        <row r="16">
          <cell r="C16">
            <v>130271.53955000002</v>
          </cell>
          <cell r="D16">
            <v>372591.45843000006</v>
          </cell>
          <cell r="E16">
            <v>764703.59795999993</v>
          </cell>
          <cell r="F16">
            <v>1082161.16246</v>
          </cell>
          <cell r="G16">
            <v>1486563.8013499998</v>
          </cell>
          <cell r="H16">
            <v>1998465.1144000001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Q16">
            <v>1166632.1967</v>
          </cell>
          <cell r="R16">
            <v>2041646.46266</v>
          </cell>
          <cell r="S16">
            <v>3048862.4894400002</v>
          </cell>
          <cell r="T16">
            <v>4280498.3889699997</v>
          </cell>
          <cell r="U16">
            <v>5701141.2573500006</v>
          </cell>
          <cell r="V16">
            <v>7883602.4389399998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E16">
            <v>33400</v>
          </cell>
          <cell r="AF16">
            <v>66800</v>
          </cell>
          <cell r="AG16">
            <v>91800</v>
          </cell>
          <cell r="AH16">
            <v>116800</v>
          </cell>
          <cell r="AI16">
            <v>141800</v>
          </cell>
          <cell r="AJ16">
            <v>159052.20000000001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S16">
            <v>629804.9</v>
          </cell>
          <cell r="AT16">
            <v>1212515.3</v>
          </cell>
          <cell r="AU16">
            <v>1800024.90004</v>
          </cell>
          <cell r="AV16">
            <v>2360027.7999999998</v>
          </cell>
          <cell r="AW16">
            <v>3145569.9</v>
          </cell>
          <cell r="AX16">
            <v>3777209.8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D16">
            <v>0</v>
          </cell>
          <cell r="BG16">
            <v>6830.73974</v>
          </cell>
          <cell r="BH16">
            <v>6830.73974</v>
          </cell>
          <cell r="BI16">
            <v>392751.62397000002</v>
          </cell>
          <cell r="BJ16">
            <v>848233.74116999994</v>
          </cell>
          <cell r="BK16">
            <v>1734629.61628</v>
          </cell>
          <cell r="BL16">
            <v>2226498.67356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I16">
            <v>37205.616390000003</v>
          </cell>
          <cell r="CJ16">
            <v>24865.971389999999</v>
          </cell>
          <cell r="CK16">
            <v>32310.583190000005</v>
          </cell>
          <cell r="CL16">
            <v>26207.055789999999</v>
          </cell>
          <cell r="CM16">
            <v>24736.310289999998</v>
          </cell>
          <cell r="CN16">
            <v>5923.3097900000002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W16">
            <v>471114.87011999998</v>
          </cell>
          <cell r="CX16">
            <v>418561.04916000005</v>
          </cell>
          <cell r="CY16">
            <v>786483.46661</v>
          </cell>
          <cell r="CZ16">
            <v>1088113.1672799999</v>
          </cell>
          <cell r="DA16">
            <v>1683134.94301</v>
          </cell>
          <cell r="DB16">
            <v>972641.34570000006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K16">
            <v>413785.53031</v>
          </cell>
          <cell r="DL16">
            <v>450395.40415000002</v>
          </cell>
          <cell r="DM16">
            <v>465799.58372000005</v>
          </cell>
          <cell r="DN16">
            <v>269038.56518000003</v>
          </cell>
          <cell r="DO16">
            <v>354714.53506999998</v>
          </cell>
          <cell r="DP16">
            <v>535409.42111999996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</row>
        <row r="17">
          <cell r="C17">
            <v>1298298.2400999996</v>
          </cell>
          <cell r="D17">
            <v>2547847.7050700006</v>
          </cell>
          <cell r="E17">
            <v>4195821.540430001</v>
          </cell>
          <cell r="F17">
            <v>5750716.8287800001</v>
          </cell>
          <cell r="G17">
            <v>6161721.9343400002</v>
          </cell>
          <cell r="H17">
            <v>9612478.8105599992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Q17">
            <v>3461487.1178399995</v>
          </cell>
          <cell r="R17">
            <v>6477159.5685599996</v>
          </cell>
          <cell r="S17">
            <v>10139670.684360001</v>
          </cell>
          <cell r="T17">
            <v>13714622.179959999</v>
          </cell>
          <cell r="U17">
            <v>18221632.686310001</v>
          </cell>
          <cell r="V17">
            <v>26894385.732529998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S17">
            <v>2810180.3</v>
          </cell>
          <cell r="AT17">
            <v>5375146.9000000004</v>
          </cell>
          <cell r="AU17">
            <v>7865634.40001</v>
          </cell>
          <cell r="AV17">
            <v>10277759</v>
          </cell>
          <cell r="AW17">
            <v>13884211.4</v>
          </cell>
          <cell r="AX17">
            <v>16697884.800000001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G17">
            <v>46172.030899999998</v>
          </cell>
          <cell r="BH17">
            <v>46172.030899999998</v>
          </cell>
          <cell r="BI17">
            <v>454051.28870999999</v>
          </cell>
          <cell r="BJ17">
            <v>970852.17397</v>
          </cell>
          <cell r="BK17">
            <v>1899315.2748499999</v>
          </cell>
          <cell r="BL17">
            <v>2446175.2273000004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I17">
            <v>7043.3609999999999</v>
          </cell>
          <cell r="CJ17">
            <v>28136.21343</v>
          </cell>
          <cell r="CK17">
            <v>28824.75143</v>
          </cell>
          <cell r="CL17">
            <v>30520.822530000001</v>
          </cell>
          <cell r="CM17">
            <v>31377.58653</v>
          </cell>
          <cell r="CN17">
            <v>29216.52593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W17">
            <v>928513.40370000002</v>
          </cell>
          <cell r="CX17">
            <v>1525866.1694799997</v>
          </cell>
          <cell r="CY17">
            <v>1945201.1496600001</v>
          </cell>
          <cell r="CZ17">
            <v>2722605.75923</v>
          </cell>
          <cell r="DA17">
            <v>3750990.0411900003</v>
          </cell>
          <cell r="DB17">
            <v>2598059.2360799997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K17">
            <v>3086184.0234599998</v>
          </cell>
          <cell r="DL17">
            <v>2527817.53192</v>
          </cell>
          <cell r="DM17">
            <v>2534449.6701200004</v>
          </cell>
          <cell r="DN17">
            <v>2126981.7139900001</v>
          </cell>
          <cell r="DO17">
            <v>805076.28211999999</v>
          </cell>
          <cell r="DP17">
            <v>362666.52007999999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</row>
        <row r="18">
          <cell r="C18">
            <v>1149300.4814300002</v>
          </cell>
          <cell r="D18">
            <v>2279363.8747799988</v>
          </cell>
          <cell r="E18">
            <v>3651789.9292700011</v>
          </cell>
          <cell r="F18">
            <v>4614355.14793</v>
          </cell>
          <cell r="G18">
            <v>6442758.39078</v>
          </cell>
          <cell r="H18">
            <v>8227556.4033000004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Q18">
            <v>2210803.2429599999</v>
          </cell>
          <cell r="R18">
            <v>5702489.3067399999</v>
          </cell>
          <cell r="S18">
            <v>8650212.2114599999</v>
          </cell>
          <cell r="T18">
            <v>12063982.01956</v>
          </cell>
          <cell r="U18">
            <v>16144203.152889999</v>
          </cell>
          <cell r="V18">
            <v>21427687.69734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S18">
            <v>2128030.2000000002</v>
          </cell>
          <cell r="AT18">
            <v>4049583.7</v>
          </cell>
          <cell r="AU18">
            <v>6291547.7999999998</v>
          </cell>
          <cell r="AV18">
            <v>8341139</v>
          </cell>
          <cell r="AW18">
            <v>10428939.699999999</v>
          </cell>
          <cell r="AX18">
            <v>12781472.9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G18">
            <v>29935.341530000002</v>
          </cell>
          <cell r="BH18">
            <v>540521.93476999993</v>
          </cell>
          <cell r="BI18">
            <v>540521.93476999993</v>
          </cell>
          <cell r="BJ18">
            <v>1163001.09871</v>
          </cell>
          <cell r="BK18">
            <v>2331095.9274200001</v>
          </cell>
          <cell r="BL18">
            <v>3054182.2247100002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I18">
            <v>3965.7134999999998</v>
          </cell>
          <cell r="CJ18">
            <v>7733.7034999999996</v>
          </cell>
          <cell r="CK18">
            <v>7092.3935000000001</v>
          </cell>
          <cell r="CL18">
            <v>7695.3705</v>
          </cell>
          <cell r="CM18">
            <v>7903.7304999999997</v>
          </cell>
          <cell r="CN18">
            <v>9882.5485000000008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W18">
            <v>1049693.5106399998</v>
          </cell>
          <cell r="CX18">
            <v>2011844.2054299999</v>
          </cell>
          <cell r="CY18">
            <v>2607857.0099800001</v>
          </cell>
          <cell r="CZ18">
            <v>2959165.3235500003</v>
          </cell>
          <cell r="DA18">
            <v>3870294.6809299998</v>
          </cell>
          <cell r="DB18">
            <v>2461524.4468299998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K18">
            <v>1880387.7118100002</v>
          </cell>
          <cell r="DL18">
            <v>1974402.2487999997</v>
          </cell>
          <cell r="DM18">
            <v>2051980.68802</v>
          </cell>
          <cell r="DN18">
            <v>2130678.7489499999</v>
          </cell>
          <cell r="DO18">
            <v>2670047.16298</v>
          </cell>
          <cell r="DP18">
            <v>2948628.3624999998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</row>
        <row r="19">
          <cell r="C19">
            <v>609032.13312000013</v>
          </cell>
          <cell r="D19">
            <v>1599848.2641800004</v>
          </cell>
          <cell r="E19">
            <v>2128916.2660300005</v>
          </cell>
          <cell r="F19">
            <v>3224287.3135700002</v>
          </cell>
          <cell r="G19">
            <v>4693158.5896800002</v>
          </cell>
          <cell r="H19">
            <v>5823040.1184600005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Q19">
            <v>3466898.6651399997</v>
          </cell>
          <cell r="R19">
            <v>7157344.7875800002</v>
          </cell>
          <cell r="S19">
            <v>11089566.68227</v>
          </cell>
          <cell r="T19">
            <v>14703562.17729</v>
          </cell>
          <cell r="U19">
            <v>19412451.917830002</v>
          </cell>
          <cell r="V19">
            <v>26740717.813279998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E19">
            <v>595200</v>
          </cell>
          <cell r="AF19">
            <v>1190400</v>
          </cell>
          <cell r="AG19">
            <v>1636800</v>
          </cell>
          <cell r="AH19">
            <v>2083200</v>
          </cell>
          <cell r="AI19">
            <v>2529600</v>
          </cell>
          <cell r="AJ19">
            <v>2947978.4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S19">
            <v>2762837.1</v>
          </cell>
          <cell r="AT19">
            <v>5131258.0999999996</v>
          </cell>
          <cell r="AU19">
            <v>7710003.7000000002</v>
          </cell>
          <cell r="AV19">
            <v>9986098</v>
          </cell>
          <cell r="AW19">
            <v>12762106</v>
          </cell>
          <cell r="AX19">
            <v>15991332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G19">
            <v>304744.76487999997</v>
          </cell>
          <cell r="BH19">
            <v>304744.76487999997</v>
          </cell>
          <cell r="BI19">
            <v>863079.93982000009</v>
          </cell>
          <cell r="BJ19">
            <v>1547696.8118499999</v>
          </cell>
          <cell r="BK19">
            <v>2824060.0342100002</v>
          </cell>
          <cell r="BL19">
            <v>3642373.9129299996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I19">
            <v>18460.37933</v>
          </cell>
          <cell r="CJ19">
            <v>18382.37933</v>
          </cell>
          <cell r="CK19">
            <v>19689.443439999999</v>
          </cell>
          <cell r="CL19">
            <v>19689.443440000003</v>
          </cell>
          <cell r="CM19">
            <v>19689.443440000003</v>
          </cell>
          <cell r="CN19">
            <v>19168.396780000003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W19">
            <v>2038085.4834500002</v>
          </cell>
          <cell r="CX19">
            <v>2418749.5923000001</v>
          </cell>
          <cell r="CY19">
            <v>2936228.3682300006</v>
          </cell>
          <cell r="CZ19">
            <v>3619664.2892399998</v>
          </cell>
          <cell r="DA19">
            <v>5222577.8520200001</v>
          </cell>
          <cell r="DB19">
            <v>3451391.8694099998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K19">
            <v>3237709.9125200002</v>
          </cell>
          <cell r="DL19">
            <v>3416072.5897799991</v>
          </cell>
          <cell r="DM19">
            <v>3057651.8499499988</v>
          </cell>
          <cell r="DN19">
            <v>2827544.8084899997</v>
          </cell>
          <cell r="DO19">
            <v>2383182.2396399998</v>
          </cell>
          <cell r="DP19">
            <v>2093188.7501600001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</row>
        <row r="20">
          <cell r="C20">
            <v>217463.64556999994</v>
          </cell>
          <cell r="D20">
            <v>727577.95574999996</v>
          </cell>
          <cell r="E20">
            <v>885766.35806000046</v>
          </cell>
          <cell r="F20">
            <v>1039006.84715</v>
          </cell>
          <cell r="G20">
            <v>1510487.4149100003</v>
          </cell>
          <cell r="H20">
            <v>2053221.3241199998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Q20">
            <v>2259062.31439</v>
          </cell>
          <cell r="R20">
            <v>4743800.6633899994</v>
          </cell>
          <cell r="S20">
            <v>7254014.7703900002</v>
          </cell>
          <cell r="T20">
            <v>10105745.816500001</v>
          </cell>
          <cell r="U20">
            <v>13463428.0482</v>
          </cell>
          <cell r="V20">
            <v>17501479.00141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E20">
            <v>988300</v>
          </cell>
          <cell r="AF20">
            <v>1740500</v>
          </cell>
          <cell r="AG20">
            <v>2468100</v>
          </cell>
          <cell r="AH20">
            <v>3140400</v>
          </cell>
          <cell r="AI20">
            <v>3982600</v>
          </cell>
          <cell r="AJ20">
            <v>4875496.5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S20">
            <v>1768061.5</v>
          </cell>
          <cell r="AT20">
            <v>3433053.1</v>
          </cell>
          <cell r="AU20">
            <v>5306973.7000399996</v>
          </cell>
          <cell r="AV20">
            <v>7162213.2999999998</v>
          </cell>
          <cell r="AW20">
            <v>8978443.5</v>
          </cell>
          <cell r="AX20">
            <v>11233398.5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G20">
            <v>118723.24815</v>
          </cell>
          <cell r="BH20">
            <v>628294.63488000003</v>
          </cell>
          <cell r="BI20">
            <v>628294.63488000003</v>
          </cell>
          <cell r="BJ20">
            <v>1241630.4337200001</v>
          </cell>
          <cell r="BK20">
            <v>2409346.321</v>
          </cell>
          <cell r="BL20">
            <v>3126880.64378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I20">
            <v>200199.82427000001</v>
          </cell>
          <cell r="CJ20">
            <v>187018.43827000001</v>
          </cell>
          <cell r="CK20">
            <v>179020.00627000001</v>
          </cell>
          <cell r="CL20">
            <v>187646.37127</v>
          </cell>
          <cell r="CM20">
            <v>187719.07827</v>
          </cell>
          <cell r="CN20">
            <v>180025.63227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W20">
            <v>3138494.94875</v>
          </cell>
          <cell r="CX20">
            <v>3817904.0794800003</v>
          </cell>
          <cell r="CY20">
            <v>3744000.1144700004</v>
          </cell>
          <cell r="CZ20">
            <v>4257409.7681999998</v>
          </cell>
          <cell r="DA20">
            <v>5011856.0577799994</v>
          </cell>
          <cell r="DB20">
            <v>4997333.7079300005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K20">
            <v>2104283.4791999999</v>
          </cell>
          <cell r="DL20">
            <v>2378967.396339999</v>
          </cell>
          <cell r="DM20">
            <v>2702312.1566899996</v>
          </cell>
          <cell r="DN20">
            <v>2631287.3447399996</v>
          </cell>
          <cell r="DO20">
            <v>2816715.4785000002</v>
          </cell>
          <cell r="DP20">
            <v>3201399.7588599999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</row>
        <row r="21">
          <cell r="C21">
            <v>91364.144</v>
          </cell>
          <cell r="D21">
            <v>526333.54943999962</v>
          </cell>
          <cell r="E21">
            <v>1080785.3537200019</v>
          </cell>
          <cell r="F21">
            <v>1046322.29138</v>
          </cell>
          <cell r="G21">
            <v>1731559.41105</v>
          </cell>
          <cell r="H21">
            <v>2151027.7727399999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Q21">
            <v>3906062.6164199999</v>
          </cell>
          <cell r="R21">
            <v>7473215.8697799994</v>
          </cell>
          <cell r="S21">
            <v>11332902.08684</v>
          </cell>
          <cell r="T21">
            <v>16272404.22133</v>
          </cell>
          <cell r="U21">
            <v>21482436.473340001</v>
          </cell>
          <cell r="V21">
            <v>28058022.973560002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E21">
            <v>1107200</v>
          </cell>
          <cell r="AF21">
            <v>2214400</v>
          </cell>
          <cell r="AG21">
            <v>3044800</v>
          </cell>
          <cell r="AH21">
            <v>3875200</v>
          </cell>
          <cell r="AI21">
            <v>4705600</v>
          </cell>
          <cell r="AJ21">
            <v>5498538.7000000002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S21">
            <v>2975923.5</v>
          </cell>
          <cell r="AT21">
            <v>5467216.5999999996</v>
          </cell>
          <cell r="AU21">
            <v>8473962.3000000007</v>
          </cell>
          <cell r="AV21">
            <v>11999096.1</v>
          </cell>
          <cell r="AW21">
            <v>15162633.4</v>
          </cell>
          <cell r="AX21">
            <v>19135488.600000001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D21">
            <v>0</v>
          </cell>
          <cell r="BG21">
            <v>31875.839019999999</v>
          </cell>
          <cell r="BH21">
            <v>31875.839019999999</v>
          </cell>
          <cell r="BI21">
            <v>548170.51121999999</v>
          </cell>
          <cell r="BJ21">
            <v>1181429.36803</v>
          </cell>
          <cell r="BK21">
            <v>2361698.3651199997</v>
          </cell>
          <cell r="BL21">
            <v>3097462.5078400001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I21">
            <v>2637.7</v>
          </cell>
          <cell r="CJ21">
            <v>3502.9</v>
          </cell>
          <cell r="CK21">
            <v>15423.887000000001</v>
          </cell>
          <cell r="CL21">
            <v>15603.887000000001</v>
          </cell>
          <cell r="CM21">
            <v>15303.387000000001</v>
          </cell>
          <cell r="CN21">
            <v>14001.486999999999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W21">
            <v>817540.70127999992</v>
          </cell>
          <cell r="CX21">
            <v>1442985.8075299996</v>
          </cell>
          <cell r="CY21">
            <v>2489518.0707599996</v>
          </cell>
          <cell r="CZ21">
            <v>2416312.1910600001</v>
          </cell>
          <cell r="DA21">
            <v>3528224.2077500001</v>
          </cell>
          <cell r="DB21">
            <v>3135561.8053800003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K21">
            <v>518973.13471999986</v>
          </cell>
          <cell r="DL21">
            <v>548537.58551999996</v>
          </cell>
          <cell r="DM21">
            <v>493417.18170999992</v>
          </cell>
          <cell r="DN21">
            <v>105324.42139</v>
          </cell>
          <cell r="DO21">
            <v>242756.50077000001</v>
          </cell>
          <cell r="DP21">
            <v>-193330.19766999999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</row>
        <row r="22">
          <cell r="C22">
            <v>3351983.25391</v>
          </cell>
          <cell r="D22">
            <v>7896820.3888800023</v>
          </cell>
          <cell r="E22">
            <v>8825474.8770500012</v>
          </cell>
          <cell r="F22">
            <v>12543975.775660001</v>
          </cell>
          <cell r="G22">
            <v>16890125.659760002</v>
          </cell>
          <cell r="H22">
            <v>25162270.876589999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Q22">
            <v>3564593.2291599996</v>
          </cell>
          <cell r="R22">
            <v>7192820.045309999</v>
          </cell>
          <cell r="S22">
            <v>11525775.79855</v>
          </cell>
          <cell r="T22">
            <v>16228035.746479999</v>
          </cell>
          <cell r="U22">
            <v>21272846.062490001</v>
          </cell>
          <cell r="V22">
            <v>29048798.687970001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S22">
            <v>2840302</v>
          </cell>
          <cell r="AT22">
            <v>4960549.2</v>
          </cell>
          <cell r="AU22">
            <v>7390332</v>
          </cell>
          <cell r="AV22">
            <v>10032384.199999999</v>
          </cell>
          <cell r="AW22">
            <v>12720594.5</v>
          </cell>
          <cell r="AX22">
            <v>16189801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D22">
            <v>0</v>
          </cell>
          <cell r="BG22">
            <v>46519.16461</v>
          </cell>
          <cell r="BH22">
            <v>46519.16461</v>
          </cell>
          <cell r="BI22">
            <v>500230.44667999999</v>
          </cell>
          <cell r="BJ22">
            <v>1072754.1613799999</v>
          </cell>
          <cell r="BK22">
            <v>2106140.6374400002</v>
          </cell>
          <cell r="BL22">
            <v>2732960.2017100002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I22">
            <v>966.28499999999997</v>
          </cell>
          <cell r="CJ22">
            <v>1216.2850000000001</v>
          </cell>
          <cell r="CK22">
            <v>13491.74777</v>
          </cell>
          <cell r="CL22">
            <v>13491.74777</v>
          </cell>
          <cell r="CM22">
            <v>13241.74777</v>
          </cell>
          <cell r="CN22">
            <v>11840.894769999999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W22">
            <v>1464720.6039699998</v>
          </cell>
          <cell r="CX22">
            <v>3333778.4572500009</v>
          </cell>
          <cell r="CY22">
            <v>3534709.7345700013</v>
          </cell>
          <cell r="CZ22">
            <v>3856189.09558</v>
          </cell>
          <cell r="DA22">
            <v>4145703.0180300004</v>
          </cell>
          <cell r="DB22">
            <v>10325332.671319999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K22">
            <v>22721199.519620001</v>
          </cell>
          <cell r="DL22">
            <v>23011174.785160001</v>
          </cell>
          <cell r="DM22">
            <v>23218498.684820004</v>
          </cell>
          <cell r="DN22">
            <v>25465836.18919</v>
          </cell>
          <cell r="DO22">
            <v>27856258.610890001</v>
          </cell>
          <cell r="DP22">
            <v>26268847.613220003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</row>
        <row r="23">
          <cell r="C23">
            <v>267290.86128999997</v>
          </cell>
          <cell r="D23">
            <v>810890.70632999996</v>
          </cell>
          <cell r="E23">
            <v>2199259.1378000006</v>
          </cell>
          <cell r="F23">
            <v>2821786.29134</v>
          </cell>
          <cell r="G23">
            <v>4113989.9065399999</v>
          </cell>
          <cell r="H23">
            <v>5226138.8206099998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Q23">
            <v>4994928.0296999998</v>
          </cell>
          <cell r="R23">
            <v>9138909.1342999991</v>
          </cell>
          <cell r="S23">
            <v>14127226.0298</v>
          </cell>
          <cell r="T23">
            <v>20099388.577400003</v>
          </cell>
          <cell r="U23">
            <v>25671472.594689999</v>
          </cell>
          <cell r="V23">
            <v>33142509.465880003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E23">
            <v>1375000</v>
          </cell>
          <cell r="AF23">
            <v>2750000</v>
          </cell>
          <cell r="AG23">
            <v>3781200</v>
          </cell>
          <cell r="AH23">
            <v>4812400</v>
          </cell>
          <cell r="AI23">
            <v>5843600</v>
          </cell>
          <cell r="AJ23">
            <v>6841054.7000000002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S23">
            <v>3661861.1</v>
          </cell>
          <cell r="AT23">
            <v>7215808.2000000002</v>
          </cell>
          <cell r="AU23">
            <v>10585122.400040001</v>
          </cell>
          <cell r="AV23">
            <v>13982243.4</v>
          </cell>
          <cell r="AW23">
            <v>17657391.300000001</v>
          </cell>
          <cell r="AX23">
            <v>22344079.5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D23">
            <v>0</v>
          </cell>
          <cell r="BG23">
            <v>459345.35171000002</v>
          </cell>
          <cell r="BH23">
            <v>459345.35170999996</v>
          </cell>
          <cell r="BI23">
            <v>1054592.95062</v>
          </cell>
          <cell r="BJ23">
            <v>1799477.2964100002</v>
          </cell>
          <cell r="BK23">
            <v>3175102.6544599999</v>
          </cell>
          <cell r="BL23">
            <v>4093117.41548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I23">
            <v>13290.9</v>
          </cell>
          <cell r="CJ23">
            <v>19478.030999999999</v>
          </cell>
          <cell r="CK23">
            <v>19829.431</v>
          </cell>
          <cell r="CL23">
            <v>28963.146000000001</v>
          </cell>
          <cell r="CM23">
            <v>25738.703000000001</v>
          </cell>
          <cell r="CN23">
            <v>30426.173999999999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W23">
            <v>1833426.8622399997</v>
          </cell>
          <cell r="CX23">
            <v>2774687.4268199997</v>
          </cell>
          <cell r="CY23">
            <v>3383766.4057800001</v>
          </cell>
          <cell r="CZ23">
            <v>3589646.6888099997</v>
          </cell>
          <cell r="DA23">
            <v>4139453.0246599996</v>
          </cell>
          <cell r="DB23">
            <v>3214547.31256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K23">
            <v>1014795.7296000003</v>
          </cell>
          <cell r="DL23">
            <v>1020656.5836000001</v>
          </cell>
          <cell r="DM23">
            <v>1306600.46685</v>
          </cell>
          <cell r="DN23">
            <v>822638.37350999995</v>
          </cell>
          <cell r="DO23">
            <v>688097.31329999992</v>
          </cell>
          <cell r="DP23">
            <v>889659.7182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</row>
        <row r="24">
          <cell r="C24">
            <v>3945002.6631300007</v>
          </cell>
          <cell r="D24">
            <v>6016772.9762099991</v>
          </cell>
          <cell r="E24">
            <v>13220463.145400003</v>
          </cell>
          <cell r="F24">
            <v>17682545.189029999</v>
          </cell>
          <cell r="G24">
            <v>26331280.28923</v>
          </cell>
          <cell r="H24">
            <v>31062563.015610002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Q24">
            <v>10774156.09262</v>
          </cell>
          <cell r="R24">
            <v>14007152.903820001</v>
          </cell>
          <cell r="S24">
            <v>22956604.546909999</v>
          </cell>
          <cell r="T24">
            <v>26938373.09677</v>
          </cell>
          <cell r="U24">
            <v>40944496.482339993</v>
          </cell>
          <cell r="V24">
            <v>49810836.002250001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S24">
            <v>2357571.4</v>
          </cell>
          <cell r="AT24">
            <v>4480349.5</v>
          </cell>
          <cell r="AU24">
            <v>6553253.2000000002</v>
          </cell>
          <cell r="AV24">
            <v>8554896.1999999993</v>
          </cell>
          <cell r="AW24">
            <v>11504714.5</v>
          </cell>
          <cell r="AX24">
            <v>13914647.800000001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G24">
            <v>454619.68550000002</v>
          </cell>
          <cell r="BH24">
            <v>454619.68550000002</v>
          </cell>
          <cell r="BI24">
            <v>1074378.28517</v>
          </cell>
          <cell r="BJ24">
            <v>1824176.7701099999</v>
          </cell>
          <cell r="BK24">
            <v>3243425.8182199998</v>
          </cell>
          <cell r="BL24">
            <v>4184756.9090200001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0</v>
          </cell>
          <cell r="BV24">
            <v>0</v>
          </cell>
          <cell r="BW24">
            <v>2400000</v>
          </cell>
          <cell r="BX24">
            <v>2400000</v>
          </cell>
          <cell r="BY24">
            <v>4000000</v>
          </cell>
          <cell r="BZ24">
            <v>4800000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I24">
            <v>-7374.0994600000004</v>
          </cell>
          <cell r="CJ24">
            <v>18327.315139999999</v>
          </cell>
          <cell r="CK24">
            <v>18776.756580000001</v>
          </cell>
          <cell r="CL24">
            <v>54604.251400000001</v>
          </cell>
          <cell r="CM24">
            <v>56911.368399999999</v>
          </cell>
          <cell r="CN24">
            <v>60193.804200000006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W24">
            <v>12398436.275500001</v>
          </cell>
          <cell r="CX24">
            <v>12411713.9013</v>
          </cell>
          <cell r="CY24">
            <v>8115783.4738800004</v>
          </cell>
          <cell r="CZ24">
            <v>8516207.7479599994</v>
          </cell>
          <cell r="DA24">
            <v>11975518.669500001</v>
          </cell>
          <cell r="DB24">
            <v>13266215.99639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K24">
            <v>12536611.515530003</v>
          </cell>
          <cell r="DL24">
            <v>13501315.91257</v>
          </cell>
          <cell r="DM24">
            <v>16488273.843760001</v>
          </cell>
          <cell r="DN24">
            <v>18300571.98739</v>
          </cell>
          <cell r="DO24">
            <v>13023231.128590001</v>
          </cell>
          <cell r="DP24">
            <v>10378891.126969999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</row>
        <row r="25">
          <cell r="C25">
            <v>1624899.9487999997</v>
          </cell>
          <cell r="D25">
            <v>1750704.8083899994</v>
          </cell>
          <cell r="E25">
            <v>2714214.1042600032</v>
          </cell>
          <cell r="F25">
            <v>3197637.8667700002</v>
          </cell>
          <cell r="G25">
            <v>4388463.4128700001</v>
          </cell>
          <cell r="H25">
            <v>5563006.10867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Q25">
            <v>4728769.5995300002</v>
          </cell>
          <cell r="R25">
            <v>7948395.4219199996</v>
          </cell>
          <cell r="S25">
            <v>11588396.969880002</v>
          </cell>
          <cell r="T25">
            <v>16192923.420610001</v>
          </cell>
          <cell r="U25">
            <v>21193223.577410001</v>
          </cell>
          <cell r="V25">
            <v>26497257.982409999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E25">
            <v>849100</v>
          </cell>
          <cell r="AF25">
            <v>1698200</v>
          </cell>
          <cell r="AG25">
            <v>2335000</v>
          </cell>
          <cell r="AH25">
            <v>2971800</v>
          </cell>
          <cell r="AI25">
            <v>3608600</v>
          </cell>
          <cell r="AJ25">
            <v>4220466.4000000004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S25">
            <v>2513551.7999999998</v>
          </cell>
          <cell r="AT25">
            <v>4555627.8</v>
          </cell>
          <cell r="AU25">
            <v>6534227.4000500003</v>
          </cell>
          <cell r="AV25">
            <v>8501733.8000000007</v>
          </cell>
          <cell r="AW25">
            <v>10888348.9</v>
          </cell>
          <cell r="AX25">
            <v>13409248.4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G25">
            <v>25796.779180000001</v>
          </cell>
          <cell r="BH25">
            <v>558296.94182000007</v>
          </cell>
          <cell r="BI25">
            <v>558296.94182000007</v>
          </cell>
          <cell r="BJ25">
            <v>1203655.54895</v>
          </cell>
          <cell r="BK25">
            <v>2422876.318</v>
          </cell>
          <cell r="BL25">
            <v>3186669.0618199999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I25">
            <v>1410</v>
          </cell>
          <cell r="CJ25">
            <v>1410</v>
          </cell>
          <cell r="CK25">
            <v>1410</v>
          </cell>
          <cell r="CL25">
            <v>1410</v>
          </cell>
          <cell r="CM25">
            <v>1410</v>
          </cell>
          <cell r="CN25">
            <v>1863.2249999999999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W25">
            <v>1040589.5229299999</v>
          </cell>
          <cell r="CX25">
            <v>1874949.6261800001</v>
          </cell>
          <cell r="CY25">
            <v>1709852.7432200003</v>
          </cell>
          <cell r="CZ25">
            <v>1543317.3746199999</v>
          </cell>
          <cell r="DA25">
            <v>2416444.2988700001</v>
          </cell>
          <cell r="DB25">
            <v>1517338.53838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K25">
            <v>1532866.7678899998</v>
          </cell>
          <cell r="DL25">
            <v>1038165.1244299999</v>
          </cell>
          <cell r="DM25">
            <v>1101012.3553499999</v>
          </cell>
          <cell r="DN25">
            <v>485869.29281000001</v>
          </cell>
          <cell r="DO25">
            <v>606736.02691000002</v>
          </cell>
          <cell r="DP25">
            <v>652506.32202999992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</row>
        <row r="26">
          <cell r="C26">
            <v>965819.11715999979</v>
          </cell>
          <cell r="D26">
            <v>2359769.7964199991</v>
          </cell>
          <cell r="E26">
            <v>3404560.6860199999</v>
          </cell>
          <cell r="F26">
            <v>4593043.6090699993</v>
          </cell>
          <cell r="G26">
            <v>7679221.1482600002</v>
          </cell>
          <cell r="H26">
            <v>8421210.6918399986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Q26">
            <v>4275338.2122699991</v>
          </cell>
          <cell r="R26">
            <v>8521385.7426200006</v>
          </cell>
          <cell r="S26">
            <v>14216275.16752</v>
          </cell>
          <cell r="T26">
            <v>19074933.355519999</v>
          </cell>
          <cell r="U26">
            <v>25165490.636429999</v>
          </cell>
          <cell r="V26">
            <v>34614014.476180002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E26">
            <v>423000</v>
          </cell>
          <cell r="AF26">
            <v>1096000</v>
          </cell>
          <cell r="AG26">
            <v>1663300</v>
          </cell>
          <cell r="AH26">
            <v>1980600</v>
          </cell>
          <cell r="AI26">
            <v>2297900</v>
          </cell>
          <cell r="AJ26">
            <v>2574792.6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S26">
            <v>3321046.4</v>
          </cell>
          <cell r="AT26">
            <v>6388463.7999999998</v>
          </cell>
          <cell r="AU26">
            <v>10507895.000029998</v>
          </cell>
          <cell r="AV26">
            <v>14006278.1</v>
          </cell>
          <cell r="AW26">
            <v>18242994.5</v>
          </cell>
          <cell r="AX26">
            <v>22958251.199999999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G26">
            <v>49403.359810000002</v>
          </cell>
          <cell r="BH26">
            <v>49403.359810000002</v>
          </cell>
          <cell r="BI26">
            <v>483213.12197000004</v>
          </cell>
          <cell r="BJ26">
            <v>1038316.96672</v>
          </cell>
          <cell r="BK26">
            <v>3104471.7828299999</v>
          </cell>
          <cell r="BL26">
            <v>3971733.6715899999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I26">
            <v>8021.4520000000002</v>
          </cell>
          <cell r="CJ26">
            <v>10672.614</v>
          </cell>
          <cell r="CK26">
            <v>13393.414000000001</v>
          </cell>
          <cell r="CL26">
            <v>12079.314</v>
          </cell>
          <cell r="CM26">
            <v>14548.513999999999</v>
          </cell>
          <cell r="CN26">
            <v>14607.472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W26">
            <v>1529607.6231999996</v>
          </cell>
          <cell r="CX26">
            <v>2186945.4398499997</v>
          </cell>
          <cell r="CY26">
            <v>2708365.0543900002</v>
          </cell>
          <cell r="CZ26">
            <v>3175270.1821399997</v>
          </cell>
          <cell r="DA26">
            <v>5610010.8435699996</v>
          </cell>
          <cell r="DB26">
            <v>3441725.6676100004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K26">
            <v>1499815.24517</v>
          </cell>
          <cell r="DL26">
            <v>1681348.1422600003</v>
          </cell>
          <cell r="DM26">
            <v>1725362.3318699999</v>
          </cell>
          <cell r="DN26">
            <v>1272167.84317</v>
          </cell>
          <cell r="DO26">
            <v>1116402.0811300001</v>
          </cell>
          <cell r="DP26">
            <v>434834.67567999999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</row>
        <row r="27">
          <cell r="C27">
            <v>1093890.8968099998</v>
          </cell>
          <cell r="D27">
            <v>1587239.1508699979</v>
          </cell>
          <cell r="E27">
            <v>2252440.1386599969</v>
          </cell>
          <cell r="F27">
            <v>3443895.8772100001</v>
          </cell>
          <cell r="G27">
            <v>4794372.2766700005</v>
          </cell>
          <cell r="H27">
            <v>6358015.1318600001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Q27">
            <v>5039078.79055</v>
          </cell>
          <cell r="R27">
            <v>8757376.87775</v>
          </cell>
          <cell r="S27">
            <v>13140960.108930001</v>
          </cell>
          <cell r="T27">
            <v>18336025.021470003</v>
          </cell>
          <cell r="U27">
            <v>23920966.363900002</v>
          </cell>
          <cell r="V27">
            <v>32058944.573729999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E27">
            <v>1024900</v>
          </cell>
          <cell r="AF27">
            <v>2049800</v>
          </cell>
          <cell r="AG27">
            <v>2818500</v>
          </cell>
          <cell r="AH27">
            <v>3587200</v>
          </cell>
          <cell r="AI27">
            <v>4355900</v>
          </cell>
          <cell r="AJ27">
            <v>5081047.7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S27">
            <v>3669578.2</v>
          </cell>
          <cell r="AT27">
            <v>6475614.5</v>
          </cell>
          <cell r="AU27">
            <v>9852038.5999999996</v>
          </cell>
          <cell r="AV27">
            <v>12847764.6</v>
          </cell>
          <cell r="AW27">
            <v>15715276.6</v>
          </cell>
          <cell r="AX27">
            <v>21350023.899999999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G27">
            <v>42437.738700000002</v>
          </cell>
          <cell r="BH27">
            <v>42437.738700000002</v>
          </cell>
          <cell r="BI27">
            <v>508587.65844999999</v>
          </cell>
          <cell r="BJ27">
            <v>1092512.8187899999</v>
          </cell>
          <cell r="BK27">
            <v>2155323.6513400003</v>
          </cell>
          <cell r="BL27">
            <v>2802770.7665999997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I27">
            <v>101728.4069</v>
          </cell>
          <cell r="CJ27">
            <v>92114.119900000005</v>
          </cell>
          <cell r="CK27">
            <v>83933.684219999996</v>
          </cell>
          <cell r="CL27">
            <v>90247.385219999996</v>
          </cell>
          <cell r="CM27">
            <v>94849.709819999989</v>
          </cell>
          <cell r="CN27">
            <v>83303.557719999997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W27">
            <v>2028468.4743400002</v>
          </cell>
          <cell r="CX27">
            <v>2527251.4035300002</v>
          </cell>
          <cell r="CY27">
            <v>3400552.7220999994</v>
          </cell>
          <cell r="CZ27">
            <v>3718442.2963999999</v>
          </cell>
          <cell r="DA27">
            <v>4091429.3473</v>
          </cell>
          <cell r="DB27">
            <v>4101134.4257499999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K27">
            <v>2567830.6308800001</v>
          </cell>
          <cell r="DL27">
            <v>2769695.4874800001</v>
          </cell>
          <cell r="DM27">
            <v>2770057.9592699995</v>
          </cell>
          <cell r="DN27">
            <v>2706709.6313200002</v>
          </cell>
          <cell r="DO27">
            <v>2750958.66</v>
          </cell>
          <cell r="DP27">
            <v>3127690.1501700003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</row>
        <row r="28">
          <cell r="C28">
            <v>360857.86902000022</v>
          </cell>
          <cell r="D28">
            <v>867972.86377999873</v>
          </cell>
          <cell r="E28">
            <v>1490904.0059800018</v>
          </cell>
          <cell r="F28">
            <v>2141090.9692600002</v>
          </cell>
          <cell r="G28">
            <v>3901028.1593000004</v>
          </cell>
          <cell r="H28">
            <v>5170071.4824599996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Q28">
            <v>4048055.2579999999</v>
          </cell>
          <cell r="R28">
            <v>7518234.3298900006</v>
          </cell>
          <cell r="S28">
            <v>12672654.42381</v>
          </cell>
          <cell r="T28">
            <v>17844457.95561</v>
          </cell>
          <cell r="U28">
            <v>24451465.195610002</v>
          </cell>
          <cell r="V28">
            <v>32375295.75728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E28">
            <v>1300000</v>
          </cell>
          <cell r="AF28">
            <v>2400000</v>
          </cell>
          <cell r="AG28">
            <v>3300000</v>
          </cell>
          <cell r="AH28">
            <v>4150000</v>
          </cell>
          <cell r="AI28">
            <v>5000000</v>
          </cell>
          <cell r="AJ28">
            <v>5806768.5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S28">
            <v>3443110.7</v>
          </cell>
          <cell r="AT28">
            <v>6216628.9000000004</v>
          </cell>
          <cell r="AU28">
            <v>9552389.5999999996</v>
          </cell>
          <cell r="AV28">
            <v>12594966</v>
          </cell>
          <cell r="AW28">
            <v>16362504.199999999</v>
          </cell>
          <cell r="AX28">
            <v>22048429.600000001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G28">
            <v>36267.72741</v>
          </cell>
          <cell r="BH28">
            <v>36267.72741</v>
          </cell>
          <cell r="BI28">
            <v>538204.37453999999</v>
          </cell>
          <cell r="BJ28">
            <v>1157086.17625</v>
          </cell>
          <cell r="BK28">
            <v>2303819.3480700003</v>
          </cell>
          <cell r="BL28">
            <v>3013630.04434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I28">
            <v>68609.122000000003</v>
          </cell>
          <cell r="CJ28">
            <v>84358.062000000005</v>
          </cell>
          <cell r="CK28">
            <v>86990.831000000006</v>
          </cell>
          <cell r="CL28">
            <v>87312.831000000006</v>
          </cell>
          <cell r="CM28">
            <v>82554.206999999995</v>
          </cell>
          <cell r="CN28">
            <v>80866.858999999997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W28">
            <v>1956785.6701599997</v>
          </cell>
          <cell r="CX28">
            <v>2882046.8850299995</v>
          </cell>
          <cell r="CY28">
            <v>3227230.1302200002</v>
          </cell>
          <cell r="CZ28">
            <v>3556134.6796500003</v>
          </cell>
          <cell r="DA28">
            <v>4339487.7581700003</v>
          </cell>
          <cell r="DB28">
            <v>4622808.8278599996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K28">
            <v>1117860.5916200001</v>
          </cell>
          <cell r="DL28">
            <v>1101562.2515900005</v>
          </cell>
          <cell r="DM28">
            <v>973263.90181000042</v>
          </cell>
          <cell r="DN28">
            <v>604808.00973000005</v>
          </cell>
          <cell r="DO28">
            <v>738656.25307000009</v>
          </cell>
          <cell r="DP28">
            <v>942908.66750999994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</row>
        <row r="29">
          <cell r="C29">
            <v>30524602.505250003</v>
          </cell>
          <cell r="D29">
            <v>65923445.255039982</v>
          </cell>
          <cell r="E29">
            <v>116685115.42375998</v>
          </cell>
          <cell r="F29">
            <v>153947278.94607002</v>
          </cell>
          <cell r="G29">
            <v>196026512.22457001</v>
          </cell>
          <cell r="H29">
            <v>256551871.34739003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Q29">
            <v>34596811.277080007</v>
          </cell>
          <cell r="R29">
            <v>72081263.655479997</v>
          </cell>
          <cell r="S29">
            <v>115776119.80989002</v>
          </cell>
          <cell r="T29">
            <v>162570643.42133999</v>
          </cell>
          <cell r="U29">
            <v>215523530.01302999</v>
          </cell>
          <cell r="V29">
            <v>287209962.75634003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S29">
            <v>24346260.899999999</v>
          </cell>
          <cell r="AT29">
            <v>46328031.600000001</v>
          </cell>
          <cell r="AU29">
            <v>67851696.5</v>
          </cell>
          <cell r="AV29">
            <v>88837427.099999994</v>
          </cell>
          <cell r="AW29">
            <v>121254634.09999999</v>
          </cell>
          <cell r="AX29">
            <v>146268916.09999999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G29">
            <v>298642.20162000001</v>
          </cell>
          <cell r="BH29">
            <v>298642.20162000001</v>
          </cell>
          <cell r="BI29">
            <v>298642.20162000001</v>
          </cell>
          <cell r="BJ29">
            <v>4715689.5956199998</v>
          </cell>
          <cell r="BK29">
            <v>8642857.0703400001</v>
          </cell>
          <cell r="BL29">
            <v>13209694.868350001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0</v>
          </cell>
          <cell r="BV29">
            <v>2000000</v>
          </cell>
          <cell r="BW29">
            <v>5000000</v>
          </cell>
          <cell r="BX29">
            <v>9000000</v>
          </cell>
          <cell r="BY29">
            <v>14000000</v>
          </cell>
          <cell r="BZ29">
            <v>19000000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I29">
            <v>412577.44063999999</v>
          </cell>
          <cell r="CJ29">
            <v>402222.82853000006</v>
          </cell>
          <cell r="CK29">
            <v>425168.98188000004</v>
          </cell>
          <cell r="CL29">
            <v>401125.29809</v>
          </cell>
          <cell r="CM29">
            <v>425864.26489999995</v>
          </cell>
          <cell r="CN29">
            <v>430568.81821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W29">
            <v>43410670.808520049</v>
          </cell>
          <cell r="CX29">
            <v>34642937.94562</v>
          </cell>
          <cell r="CY29">
            <v>41908939.44400999</v>
          </cell>
          <cell r="CZ29">
            <v>45537392.600060001</v>
          </cell>
          <cell r="DA29">
            <v>74492335.172250003</v>
          </cell>
          <cell r="DB29">
            <v>47234345.211429998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K29">
            <v>177338514.18992004</v>
          </cell>
          <cell r="DL29">
            <v>182118659.25711</v>
          </cell>
          <cell r="DM29">
            <v>198599857.05703002</v>
          </cell>
          <cell r="DN29">
            <v>207622381.10584</v>
          </cell>
          <cell r="DO29">
            <v>198132335.50217998</v>
          </cell>
          <cell r="DP29">
            <v>236976796.48903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</row>
        <row r="30">
          <cell r="C30">
            <v>708456.26928000001</v>
          </cell>
          <cell r="D30">
            <v>1212089.22484</v>
          </cell>
          <cell r="E30">
            <v>3111453.0496599972</v>
          </cell>
          <cell r="F30">
            <v>3391679.8584699999</v>
          </cell>
          <cell r="G30">
            <v>4916158.5966499997</v>
          </cell>
          <cell r="H30">
            <v>7130649.7673300002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Q30">
            <v>3922024.5520000001</v>
          </cell>
          <cell r="R30">
            <v>7725339.6730000004</v>
          </cell>
          <cell r="S30">
            <v>12792570.780999999</v>
          </cell>
          <cell r="T30">
            <v>17693752.164999999</v>
          </cell>
          <cell r="U30">
            <v>23032851.267999999</v>
          </cell>
          <cell r="V30">
            <v>30924585.373599999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E30">
            <v>1000000</v>
          </cell>
          <cell r="AF30">
            <v>2000000</v>
          </cell>
          <cell r="AG30">
            <v>2950000</v>
          </cell>
          <cell r="AH30">
            <v>3850000</v>
          </cell>
          <cell r="AI30">
            <v>4650000</v>
          </cell>
          <cell r="AJ30">
            <v>5314106.4000000004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S30">
            <v>3058153.7</v>
          </cell>
          <cell r="AT30">
            <v>5927803</v>
          </cell>
          <cell r="AU30">
            <v>8833556.0999999996</v>
          </cell>
          <cell r="AV30">
            <v>11597195.199999999</v>
          </cell>
          <cell r="AW30">
            <v>14565251.199999999</v>
          </cell>
          <cell r="AX30">
            <v>19739803.300000001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D30">
            <v>0</v>
          </cell>
          <cell r="BG30">
            <v>148469.66950999998</v>
          </cell>
          <cell r="BH30">
            <v>148469.66950999998</v>
          </cell>
          <cell r="BI30">
            <v>694751.36393000011</v>
          </cell>
          <cell r="BJ30">
            <v>1367255.8703599998</v>
          </cell>
          <cell r="BK30">
            <v>2615461.4600800001</v>
          </cell>
          <cell r="BL30">
            <v>3410923.2067300002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I30">
            <v>32330.473999999998</v>
          </cell>
          <cell r="CJ30">
            <v>43345.67</v>
          </cell>
          <cell r="CK30">
            <v>50415.956510000004</v>
          </cell>
          <cell r="CL30">
            <v>42707.146000000001</v>
          </cell>
          <cell r="CM30">
            <v>40140.891200000005</v>
          </cell>
          <cell r="CN30">
            <v>65741.993199999997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W30">
            <v>1186235.4388299999</v>
          </cell>
          <cell r="CX30">
            <v>1720027.5358299999</v>
          </cell>
          <cell r="CY30">
            <v>1544820.2652499999</v>
          </cell>
          <cell r="CZ30">
            <v>1599570.94768</v>
          </cell>
          <cell r="DA30">
            <v>2112362.9473999999</v>
          </cell>
          <cell r="DB30">
            <v>1913776.8794500001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K30">
            <v>1536437.5949199998</v>
          </cell>
          <cell r="DL30">
            <v>1160009.0134400001</v>
          </cell>
          <cell r="DM30">
            <v>2003867.6502599998</v>
          </cell>
          <cell r="DN30">
            <v>1338070.2940699998</v>
          </cell>
          <cell r="DO30">
            <v>1484101.46725</v>
          </cell>
          <cell r="DP30">
            <v>2157162.9529299997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</row>
        <row r="31">
          <cell r="C31">
            <v>1316329.4996999998</v>
          </cell>
          <cell r="D31">
            <v>1110590.1682299976</v>
          </cell>
          <cell r="E31">
            <v>2140310.4962599985</v>
          </cell>
          <cell r="F31">
            <v>2764931.5348800002</v>
          </cell>
          <cell r="G31">
            <v>3804058.5529899998</v>
          </cell>
          <cell r="H31">
            <v>10399138.33317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Q31">
            <v>6484563.0508799991</v>
          </cell>
          <cell r="R31">
            <v>11390416.786290001</v>
          </cell>
          <cell r="S31">
            <v>17902576.528950006</v>
          </cell>
          <cell r="T31">
            <v>24355659.149160001</v>
          </cell>
          <cell r="U31">
            <v>31688492.766990002</v>
          </cell>
          <cell r="V31">
            <v>45246416.142219998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E31">
            <v>1895800</v>
          </cell>
          <cell r="AF31">
            <v>3791600</v>
          </cell>
          <cell r="AG31">
            <v>5213400</v>
          </cell>
          <cell r="AH31">
            <v>6635200</v>
          </cell>
          <cell r="AI31">
            <v>8057000</v>
          </cell>
          <cell r="AJ31">
            <v>9435272.6999999993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S31">
            <v>3613675.4</v>
          </cell>
          <cell r="AT31">
            <v>7841744.2000000002</v>
          </cell>
          <cell r="AU31">
            <v>12590400.800029999</v>
          </cell>
          <cell r="AV31">
            <v>16724820.9</v>
          </cell>
          <cell r="AW31">
            <v>21448844</v>
          </cell>
          <cell r="AX31">
            <v>28881181.899999999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G31">
            <v>457673.11883999995</v>
          </cell>
          <cell r="BH31">
            <v>457673.11883999995</v>
          </cell>
          <cell r="BI31">
            <v>1030155.90751</v>
          </cell>
          <cell r="BJ31">
            <v>1755532.49871</v>
          </cell>
          <cell r="BK31">
            <v>3058802.0290000001</v>
          </cell>
          <cell r="BL31">
            <v>3915526.14023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I31">
            <v>28468.313730000002</v>
          </cell>
          <cell r="CJ31">
            <v>30517.83973</v>
          </cell>
          <cell r="CK31">
            <v>47012.714220000002</v>
          </cell>
          <cell r="CL31">
            <v>54733.025420000005</v>
          </cell>
          <cell r="CM31">
            <v>94264.510420000006</v>
          </cell>
          <cell r="CN31">
            <v>124716.64089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W31">
            <v>2633438.1599900005</v>
          </cell>
          <cell r="CX31">
            <v>3830114.3131200001</v>
          </cell>
          <cell r="CY31">
            <v>5116660.8601299999</v>
          </cell>
          <cell r="CZ31">
            <v>5878932.5826700004</v>
          </cell>
          <cell r="DA31">
            <v>7180391.4377299994</v>
          </cell>
          <cell r="DB31">
            <v>9653319.6294299997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K31">
            <v>2110262.2234099992</v>
          </cell>
          <cell r="DL31">
            <v>2080549.9673699997</v>
          </cell>
          <cell r="DM31">
            <v>1998683.79443</v>
          </cell>
          <cell r="DN31">
            <v>1640279.2704700001</v>
          </cell>
          <cell r="DO31">
            <v>1618137.7459800001</v>
          </cell>
          <cell r="DP31">
            <v>1874036.06546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</row>
        <row r="32">
          <cell r="C32">
            <v>476008.54269000003</v>
          </cell>
          <cell r="D32">
            <v>1069178.6972899979</v>
          </cell>
          <cell r="E32">
            <v>1764293.0641899984</v>
          </cell>
          <cell r="F32">
            <v>2507118.19533</v>
          </cell>
          <cell r="G32">
            <v>3133543.4464499997</v>
          </cell>
          <cell r="H32">
            <v>4150346.58427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Q32">
            <v>3824172.9811700005</v>
          </cell>
          <cell r="R32">
            <v>7261341.1834500004</v>
          </cell>
          <cell r="S32">
            <v>10753043.935599998</v>
          </cell>
          <cell r="T32">
            <v>15451278.421600001</v>
          </cell>
          <cell r="U32">
            <v>20489765.31834</v>
          </cell>
          <cell r="V32">
            <v>28396911.522459999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E32">
            <v>967500</v>
          </cell>
          <cell r="AF32">
            <v>1935000</v>
          </cell>
          <cell r="AG32">
            <v>2660600</v>
          </cell>
          <cell r="AH32">
            <v>3386200</v>
          </cell>
          <cell r="AI32">
            <v>4111800</v>
          </cell>
          <cell r="AJ32">
            <v>4802594.9000000004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S32">
            <v>2846224.7</v>
          </cell>
          <cell r="AT32">
            <v>5357789.9000000004</v>
          </cell>
          <cell r="AU32">
            <v>7967223.4000000004</v>
          </cell>
          <cell r="AV32">
            <v>10628530.800000001</v>
          </cell>
          <cell r="AW32">
            <v>13533362.699999999</v>
          </cell>
          <cell r="AX32">
            <v>17233741.800000001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G32">
            <v>33101.898560000001</v>
          </cell>
          <cell r="BH32">
            <v>33101.898560000001</v>
          </cell>
          <cell r="BI32">
            <v>555080.64523000002</v>
          </cell>
          <cell r="BJ32">
            <v>1195343.3455699999</v>
          </cell>
          <cell r="BK32">
            <v>2388539.3520599999</v>
          </cell>
          <cell r="BL32">
            <v>3135321.9247699999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I32">
            <v>15854.943060000001</v>
          </cell>
          <cell r="CJ32">
            <v>23143.323939999998</v>
          </cell>
          <cell r="CK32">
            <v>25527.623939999998</v>
          </cell>
          <cell r="CL32">
            <v>35027.037939999995</v>
          </cell>
          <cell r="CM32">
            <v>36413.499939999994</v>
          </cell>
          <cell r="CN32">
            <v>39516.357100000001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W32">
            <v>1174655.1808499999</v>
          </cell>
          <cell r="CX32">
            <v>1675573.3600599999</v>
          </cell>
          <cell r="CY32">
            <v>2498183.8475799998</v>
          </cell>
          <cell r="CZ32">
            <v>2903602.0999199999</v>
          </cell>
          <cell r="DA32">
            <v>3390178.7056700001</v>
          </cell>
          <cell r="DB32">
            <v>2436517.7439000001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K32">
            <v>1959947.7163199997</v>
          </cell>
          <cell r="DL32">
            <v>2092211.8894199997</v>
          </cell>
          <cell r="DM32">
            <v>2331910.0633199988</v>
          </cell>
          <cell r="DN32">
            <v>1991234.6009200001</v>
          </cell>
          <cell r="DO32">
            <v>1916224.2560399999</v>
          </cell>
          <cell r="DP32">
            <v>1117498.72422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5">
    <tabColor indexed="35"/>
  </sheetPr>
  <dimension ref="A1:BF325"/>
  <sheetViews>
    <sheetView tabSelected="1" workbookViewId="0">
      <pane xSplit="7" ySplit="13" topLeftCell="H14" activePane="bottomRight" state="frozen"/>
      <selection activeCell="N198" sqref="N198"/>
      <selection pane="topRight" activeCell="N198" sqref="N198"/>
      <selection pane="bottomLeft" activeCell="N198" sqref="N198"/>
      <selection pane="bottomRight" activeCell="A2" sqref="A2:XFD7"/>
    </sheetView>
  </sheetViews>
  <sheetFormatPr defaultRowHeight="12.6" customHeight="1" outlineLevelCol="1"/>
  <cols>
    <col min="1" max="1" width="2.7109375" style="24" customWidth="1"/>
    <col min="2" max="2" width="2.28515625" style="24" customWidth="1"/>
    <col min="3" max="3" width="3.28515625" style="24" customWidth="1"/>
    <col min="4" max="4" width="4.28515625" style="24" customWidth="1"/>
    <col min="5" max="5" width="3.140625" style="24" customWidth="1"/>
    <col min="6" max="6" width="46.28515625" style="24" customWidth="1"/>
    <col min="7" max="7" width="12.85546875" style="8" hidden="1" customWidth="1" outlineLevel="1"/>
    <col min="8" max="8" width="12.28515625" style="8" customWidth="1" collapsed="1"/>
    <col min="9" max="11" width="12.28515625" style="8" customWidth="1"/>
    <col min="12" max="12" width="8.28515625" style="8" customWidth="1"/>
    <col min="13" max="13" width="6.5703125" style="8" customWidth="1"/>
    <col min="14" max="14" width="12.28515625" style="8" customWidth="1"/>
    <col min="15" max="15" width="2.140625" customWidth="1"/>
    <col min="16" max="19" width="12.28515625" style="2" customWidth="1"/>
    <col min="20" max="20" width="8.5703125" style="2" customWidth="1"/>
    <col min="21" max="21" width="6.7109375" style="2" customWidth="1"/>
    <col min="22" max="22" width="12.28515625" style="2" customWidth="1"/>
    <col min="23" max="23" width="1.42578125" style="2" customWidth="1"/>
    <col min="24" max="27" width="12.28515625" style="2" customWidth="1"/>
    <col min="28" max="29" width="6.5703125" style="5" customWidth="1"/>
    <col min="30" max="30" width="12.28515625" style="5" customWidth="1"/>
    <col min="31" max="31" width="1.140625" style="2" customWidth="1"/>
    <col min="32" max="32" width="12.28515625" style="5" customWidth="1"/>
    <col min="33" max="35" width="12.28515625" style="2" customWidth="1"/>
    <col min="36" max="37" width="6.5703125" style="2" customWidth="1"/>
    <col min="38" max="38" width="12.28515625" style="2" customWidth="1"/>
    <col min="39" max="39" width="1.42578125" style="2" customWidth="1"/>
    <col min="40" max="43" width="12.28515625" style="2" customWidth="1"/>
    <col min="44" max="45" width="6.5703125" style="2" customWidth="1"/>
    <col min="46" max="46" width="12.28515625" style="2" customWidth="1"/>
    <col min="47" max="47" width="18.140625" style="8" bestFit="1" customWidth="1"/>
    <col min="48" max="48" width="12.7109375" style="8" bestFit="1" customWidth="1"/>
    <col min="49" max="49" width="18.140625" style="8" bestFit="1" customWidth="1"/>
    <col min="50" max="16384" width="9.140625" style="8"/>
  </cols>
  <sheetData>
    <row r="1" spans="1:56" s="2" customFormat="1" ht="12.6" customHeight="1">
      <c r="A1" s="1"/>
      <c r="B1" s="1"/>
      <c r="C1" s="1"/>
      <c r="D1" s="1"/>
      <c r="E1" s="1"/>
      <c r="O1" s="309"/>
      <c r="P1" s="3"/>
      <c r="Q1" s="3"/>
      <c r="R1" s="3"/>
      <c r="S1" s="4"/>
      <c r="T1" s="3"/>
      <c r="U1" s="3"/>
      <c r="V1" s="3"/>
      <c r="X1" s="3"/>
      <c r="Y1" s="3"/>
      <c r="Z1" s="3"/>
      <c r="AA1" s="3"/>
      <c r="AB1" s="5"/>
      <c r="AC1" s="5"/>
      <c r="AD1" s="5"/>
      <c r="AF1" s="5"/>
      <c r="AG1" s="3"/>
      <c r="AH1" s="3"/>
      <c r="AI1" s="3"/>
      <c r="AJ1" s="3"/>
      <c r="AK1" s="3"/>
      <c r="AL1" s="3"/>
      <c r="AN1" s="3"/>
      <c r="AO1" s="3"/>
      <c r="AP1" s="3"/>
      <c r="AQ1" s="3"/>
      <c r="AR1" s="3"/>
      <c r="AS1" s="3"/>
      <c r="AT1" s="3"/>
    </row>
    <row r="2" spans="1:56" s="2" customFormat="1" ht="12" customHeight="1">
      <c r="A2" s="1"/>
      <c r="B2" s="1"/>
      <c r="C2" s="1"/>
      <c r="D2" s="1"/>
      <c r="E2" s="1"/>
      <c r="F2" s="310" t="s">
        <v>0</v>
      </c>
      <c r="G2" s="8"/>
      <c r="H2" s="311"/>
      <c r="I2" s="311"/>
      <c r="J2" s="311"/>
      <c r="M2" s="5" t="s">
        <v>1</v>
      </c>
      <c r="N2" s="3"/>
      <c r="O2" s="309"/>
      <c r="P2" s="3"/>
      <c r="Q2" s="3"/>
      <c r="R2" s="3"/>
      <c r="S2" s="4"/>
      <c r="T2" s="3"/>
      <c r="AD2" s="5"/>
      <c r="AF2" s="5"/>
      <c r="AG2" s="3"/>
      <c r="AH2" s="3"/>
      <c r="AI2" s="3"/>
      <c r="AJ2" s="3"/>
      <c r="AK2" s="3"/>
      <c r="AL2" s="3"/>
      <c r="AN2" s="3"/>
      <c r="AO2" s="3"/>
      <c r="AP2" s="3"/>
      <c r="AQ2" s="3"/>
      <c r="AR2" s="3"/>
      <c r="AS2" s="3"/>
      <c r="AT2" s="3"/>
    </row>
    <row r="3" spans="1:56" s="2" customFormat="1" ht="12.6" customHeight="1">
      <c r="A3" s="1"/>
      <c r="B3" s="1"/>
      <c r="C3" s="1"/>
      <c r="D3" s="1"/>
      <c r="E3" s="1"/>
      <c r="F3" s="7"/>
      <c r="G3" s="8"/>
      <c r="H3" s="9"/>
      <c r="I3" s="9"/>
      <c r="J3" s="9"/>
      <c r="K3" s="9"/>
      <c r="L3" s="3"/>
      <c r="M3" s="3"/>
      <c r="N3" s="3"/>
      <c r="O3" s="309"/>
      <c r="P3" s="3"/>
      <c r="Q3" s="3"/>
      <c r="R3" s="3"/>
      <c r="S3" s="4"/>
      <c r="T3" s="3"/>
      <c r="V3" s="5" t="s">
        <v>450</v>
      </c>
      <c r="X3" s="3"/>
      <c r="Y3" s="3"/>
      <c r="Z3" s="13"/>
      <c r="AA3" s="3"/>
      <c r="AB3" s="3" t="s">
        <v>2</v>
      </c>
      <c r="AD3" s="5"/>
      <c r="AF3" s="5"/>
      <c r="AG3" s="3"/>
      <c r="AH3" s="3"/>
      <c r="AI3" s="3"/>
      <c r="AJ3" s="3"/>
      <c r="AK3" s="3"/>
      <c r="AL3" s="3"/>
      <c r="AN3" s="3"/>
      <c r="AO3" s="3"/>
      <c r="AP3" s="3"/>
      <c r="AQ3" s="3"/>
      <c r="AR3" s="3"/>
      <c r="AS3" s="3"/>
      <c r="AT3" s="3"/>
    </row>
    <row r="4" spans="1:56" s="2" customFormat="1" ht="12.6" customHeight="1">
      <c r="A4" s="1"/>
      <c r="B4" s="1"/>
      <c r="C4" s="1"/>
      <c r="D4" s="1"/>
      <c r="E4" s="1"/>
      <c r="F4" s="7"/>
      <c r="G4" s="8"/>
      <c r="H4" s="9"/>
      <c r="I4" s="9"/>
      <c r="J4" s="9"/>
      <c r="K4" s="9"/>
      <c r="L4" s="3"/>
      <c r="M4" s="3"/>
      <c r="N4" s="10"/>
      <c r="O4" s="309"/>
      <c r="P4" s="10"/>
      <c r="Q4" s="3"/>
      <c r="R4" s="3"/>
      <c r="S4" s="11"/>
      <c r="T4" s="3"/>
      <c r="V4" s="3"/>
      <c r="X4" s="3"/>
      <c r="Y4" s="3"/>
      <c r="Z4" s="13"/>
      <c r="AA4" s="3"/>
      <c r="AB4" s="3"/>
      <c r="AD4" s="5"/>
      <c r="AF4" s="5"/>
      <c r="AG4" s="3"/>
      <c r="AH4" s="3"/>
      <c r="AI4" s="3"/>
      <c r="AJ4" s="3"/>
      <c r="AK4" s="3"/>
      <c r="AL4" s="3"/>
      <c r="AN4" s="3"/>
      <c r="AO4" s="3"/>
      <c r="AP4" s="3"/>
      <c r="AQ4" s="3"/>
      <c r="AR4" s="3"/>
      <c r="AS4" s="3"/>
      <c r="AT4" s="3"/>
    </row>
    <row r="5" spans="1:56" s="2" customFormat="1" ht="12.6" customHeight="1">
      <c r="A5" s="1"/>
      <c r="B5" s="1"/>
      <c r="C5" s="1"/>
      <c r="D5" s="1"/>
      <c r="E5" s="1"/>
      <c r="F5" s="7" t="str">
        <f>LOOKUP('[1]Report-Date'!$B$2,'[1]Report-Date'!$A$20:$A$31,'[1]Report-Date'!$D$20:$D$31)</f>
        <v>МОНГОЛ УЛСЫН НЭГДСЭН ТӨСВИЙН 2014 ОНЫ ЭХНИЙ ХАГАС ЖИЛИЙН ГYЙЦЭТГЭЛ</v>
      </c>
      <c r="G5" s="8"/>
      <c r="H5" s="9"/>
      <c r="I5" s="9"/>
      <c r="J5" s="9"/>
      <c r="K5" s="9"/>
      <c r="L5" s="3"/>
      <c r="M5" s="3"/>
      <c r="N5" s="3"/>
      <c r="O5" s="309"/>
      <c r="P5" s="3"/>
      <c r="Q5" s="3"/>
      <c r="R5" s="3"/>
      <c r="S5" s="4"/>
      <c r="T5" s="3"/>
      <c r="V5" s="3" t="s">
        <v>451</v>
      </c>
      <c r="X5" s="3"/>
      <c r="Y5" s="3"/>
      <c r="Z5" s="13"/>
      <c r="AA5" s="13"/>
      <c r="AB5" s="3" t="s">
        <v>3</v>
      </c>
      <c r="AD5" s="5"/>
      <c r="AF5" s="5"/>
      <c r="AG5" s="3"/>
      <c r="AH5" s="3"/>
      <c r="AI5" s="3"/>
      <c r="AJ5" s="3"/>
      <c r="AK5" s="3"/>
      <c r="AL5" s="3"/>
      <c r="AN5" s="5"/>
      <c r="AO5" s="5"/>
      <c r="AP5" s="3"/>
      <c r="AQ5" s="3"/>
      <c r="AR5" s="3"/>
      <c r="AS5" s="3"/>
      <c r="AT5" s="3"/>
    </row>
    <row r="6" spans="1:56" s="2" customFormat="1" ht="12.6" customHeight="1">
      <c r="A6" s="1"/>
      <c r="B6" s="1"/>
      <c r="C6" s="1"/>
      <c r="D6" s="1"/>
      <c r="E6" s="1"/>
      <c r="F6" s="1"/>
      <c r="G6" s="8"/>
      <c r="H6" s="9"/>
      <c r="I6" s="9"/>
      <c r="J6" s="9"/>
      <c r="K6" s="9"/>
      <c r="L6" s="3"/>
      <c r="M6" s="12"/>
      <c r="N6" s="3"/>
      <c r="O6" s="309"/>
      <c r="P6" s="3"/>
      <c r="Q6" s="3"/>
      <c r="R6" s="3"/>
      <c r="S6" s="4"/>
      <c r="T6" s="3"/>
      <c r="V6" s="3"/>
      <c r="X6" s="3"/>
      <c r="Y6" s="3"/>
      <c r="Z6" s="13"/>
      <c r="AA6" s="13"/>
      <c r="AB6" s="3"/>
      <c r="AD6" s="5"/>
      <c r="AF6" s="5"/>
      <c r="AG6" s="3"/>
      <c r="AH6" s="3"/>
      <c r="AI6" s="3"/>
      <c r="AJ6" s="3"/>
      <c r="AK6" s="3"/>
      <c r="AL6" s="3"/>
      <c r="AN6" s="3"/>
      <c r="AO6" s="3"/>
      <c r="AP6" s="3"/>
      <c r="AQ6" s="3"/>
      <c r="AR6" s="3"/>
      <c r="AS6" s="3"/>
      <c r="AT6" s="3"/>
    </row>
    <row r="7" spans="1:56" s="2" customFormat="1" ht="12.6" customHeight="1">
      <c r="A7" s="1"/>
      <c r="B7" s="1"/>
      <c r="C7" s="1"/>
      <c r="D7" s="1"/>
      <c r="E7" s="1"/>
      <c r="F7" s="7"/>
      <c r="G7" s="8"/>
      <c r="H7" s="312"/>
      <c r="I7" s="312"/>
      <c r="J7" s="312"/>
      <c r="K7" s="312"/>
      <c r="L7" s="13"/>
      <c r="N7" s="3"/>
      <c r="O7" s="309"/>
      <c r="P7" s="3"/>
      <c r="Q7" s="3"/>
      <c r="R7" s="13"/>
      <c r="S7" s="4"/>
      <c r="T7" s="3"/>
      <c r="V7" s="3" t="s">
        <v>452</v>
      </c>
      <c r="X7" s="3"/>
      <c r="Y7" s="3"/>
      <c r="Z7" s="13"/>
      <c r="AA7" s="13"/>
      <c r="AB7" s="3" t="s">
        <v>4</v>
      </c>
      <c r="AD7" s="5"/>
      <c r="AF7" s="5"/>
      <c r="AG7" s="3"/>
      <c r="AH7" s="3"/>
      <c r="AI7" s="3"/>
      <c r="AJ7" s="3"/>
      <c r="AK7" s="3"/>
      <c r="AL7" s="3"/>
      <c r="AN7" s="3"/>
      <c r="AO7" s="3"/>
      <c r="AP7" s="3"/>
      <c r="AQ7" s="3"/>
      <c r="AR7" s="3"/>
      <c r="AS7" s="3"/>
      <c r="AT7" s="3"/>
    </row>
    <row r="8" spans="1:56" s="2" customFormat="1" ht="12.6" customHeight="1">
      <c r="A8" s="1"/>
      <c r="B8" s="1"/>
      <c r="C8" s="1"/>
      <c r="D8" s="1"/>
      <c r="E8" s="1"/>
      <c r="F8" s="7" t="s">
        <v>5</v>
      </c>
      <c r="G8" s="8"/>
      <c r="H8" s="312"/>
      <c r="I8" s="312"/>
      <c r="J8" s="312"/>
      <c r="K8" s="312"/>
      <c r="L8" s="14"/>
      <c r="M8" s="12"/>
      <c r="N8" s="13"/>
      <c r="O8" s="309"/>
      <c r="P8" s="3"/>
      <c r="Q8" s="13"/>
      <c r="R8" s="13"/>
      <c r="S8" s="4"/>
      <c r="T8" s="3"/>
      <c r="V8" s="313"/>
      <c r="W8" s="313"/>
      <c r="X8" s="313"/>
      <c r="Y8" s="313"/>
      <c r="Z8" s="313"/>
      <c r="AA8" s="313"/>
      <c r="AB8" s="313"/>
      <c r="AC8" s="313"/>
      <c r="AD8" s="5"/>
      <c r="AF8" s="5"/>
      <c r="AG8" s="3"/>
      <c r="AH8" s="3"/>
      <c r="AI8" s="14"/>
      <c r="AJ8" s="3"/>
      <c r="AK8" s="3"/>
      <c r="AL8" s="3"/>
      <c r="AN8" s="13"/>
      <c r="AO8" s="10"/>
      <c r="AP8" s="3"/>
      <c r="AQ8" s="3"/>
      <c r="AR8" s="3"/>
      <c r="AS8" s="3"/>
      <c r="AT8" s="3"/>
    </row>
    <row r="9" spans="1:56" ht="12.6" customHeight="1">
      <c r="A9" s="15"/>
      <c r="B9" s="15"/>
      <c r="C9" s="15"/>
      <c r="D9" s="15"/>
      <c r="E9" s="15"/>
      <c r="F9" s="15"/>
      <c r="H9" s="9"/>
      <c r="I9" s="9"/>
      <c r="J9" s="9"/>
      <c r="K9" s="9"/>
      <c r="L9" s="9"/>
      <c r="M9" s="2"/>
      <c r="N9" s="2"/>
      <c r="R9" s="9"/>
      <c r="S9" s="9"/>
      <c r="AN9" s="16"/>
      <c r="AO9" s="16"/>
      <c r="AP9" s="16"/>
      <c r="AQ9" s="16"/>
      <c r="AR9" s="16"/>
      <c r="AS9" s="16"/>
      <c r="AT9" s="16"/>
    </row>
    <row r="10" spans="1:56" ht="12.6" customHeight="1">
      <c r="A10" s="17"/>
      <c r="B10" s="17"/>
      <c r="C10" s="17"/>
      <c r="D10" s="17"/>
      <c r="E10" s="17"/>
      <c r="F10" s="17"/>
      <c r="H10" s="18" t="s">
        <v>6</v>
      </c>
      <c r="I10" s="18"/>
      <c r="J10" s="18"/>
      <c r="K10" s="18"/>
      <c r="L10" s="18"/>
      <c r="M10" s="18"/>
      <c r="N10" s="18"/>
      <c r="P10" s="18" t="s">
        <v>7</v>
      </c>
      <c r="Q10" s="18"/>
      <c r="R10" s="18"/>
      <c r="S10" s="18"/>
      <c r="T10" s="18"/>
      <c r="U10" s="18"/>
      <c r="V10" s="18"/>
      <c r="X10" s="18" t="s">
        <v>8</v>
      </c>
      <c r="Y10" s="18"/>
      <c r="Z10" s="18"/>
      <c r="AA10" s="18"/>
      <c r="AB10" s="18"/>
      <c r="AC10" s="18"/>
      <c r="AD10" s="18"/>
      <c r="AF10" s="18" t="s">
        <v>9</v>
      </c>
      <c r="AG10" s="18"/>
      <c r="AH10" s="18"/>
      <c r="AI10" s="18"/>
      <c r="AJ10" s="18"/>
      <c r="AK10" s="18"/>
      <c r="AL10" s="18"/>
      <c r="AN10" s="18" t="s">
        <v>10</v>
      </c>
      <c r="AO10" s="18"/>
      <c r="AP10" s="18"/>
      <c r="AQ10" s="18"/>
      <c r="AR10" s="18"/>
      <c r="AS10" s="18"/>
      <c r="AT10" s="18"/>
    </row>
    <row r="11" spans="1:56" ht="12.6" customHeight="1">
      <c r="A11" s="1"/>
      <c r="B11" s="1"/>
      <c r="C11" s="1"/>
      <c r="D11" s="1"/>
      <c r="E11" s="1"/>
      <c r="F11" s="19">
        <f>LOOKUP('[1]Report-Date'!$B$2,'[1]Report-Date'!$A$20:$A$31,'[1]Report-Date'!$B$20:$B$31)</f>
        <v>41828</v>
      </c>
      <c r="H11" s="20" t="s">
        <v>11</v>
      </c>
      <c r="I11" s="20" t="s">
        <v>12</v>
      </c>
      <c r="J11" s="21"/>
      <c r="K11" s="22"/>
      <c r="L11" s="23" t="s">
        <v>13</v>
      </c>
      <c r="M11" s="23"/>
      <c r="N11" s="23" t="s">
        <v>14</v>
      </c>
      <c r="P11" s="20" t="s">
        <v>11</v>
      </c>
      <c r="Q11" s="20" t="s">
        <v>12</v>
      </c>
      <c r="R11" s="21"/>
      <c r="S11" s="22"/>
      <c r="T11" s="23" t="s">
        <v>15</v>
      </c>
      <c r="U11" s="23"/>
      <c r="V11" s="23" t="s">
        <v>14</v>
      </c>
      <c r="X11" s="20" t="s">
        <v>11</v>
      </c>
      <c r="Y11" s="20" t="s">
        <v>12</v>
      </c>
      <c r="Z11" s="21"/>
      <c r="AA11" s="22"/>
      <c r="AB11" s="23" t="s">
        <v>15</v>
      </c>
      <c r="AC11" s="23"/>
      <c r="AD11" s="23" t="s">
        <v>14</v>
      </c>
      <c r="AF11" s="20" t="s">
        <v>11</v>
      </c>
      <c r="AG11" s="20" t="s">
        <v>12</v>
      </c>
      <c r="AH11" s="21"/>
      <c r="AI11" s="22"/>
      <c r="AJ11" s="23" t="s">
        <v>15</v>
      </c>
      <c r="AK11" s="23"/>
      <c r="AL11" s="23" t="s">
        <v>14</v>
      </c>
      <c r="AN11" s="20" t="s">
        <v>11</v>
      </c>
      <c r="AO11" s="20" t="s">
        <v>12</v>
      </c>
      <c r="AP11" s="21"/>
      <c r="AQ11" s="22"/>
      <c r="AR11" s="23" t="s">
        <v>15</v>
      </c>
      <c r="AS11" s="23"/>
      <c r="AT11" s="23" t="s">
        <v>14</v>
      </c>
    </row>
    <row r="12" spans="1:56" ht="12.6" customHeight="1">
      <c r="H12" s="25" t="s">
        <v>16</v>
      </c>
      <c r="I12" s="26" t="s">
        <v>17</v>
      </c>
      <c r="J12" s="25" t="s">
        <v>17</v>
      </c>
      <c r="K12" s="27" t="s">
        <v>18</v>
      </c>
      <c r="L12" s="25" t="s">
        <v>19</v>
      </c>
      <c r="M12" s="25" t="s">
        <v>20</v>
      </c>
      <c r="N12" s="26" t="s">
        <v>21</v>
      </c>
      <c r="P12" s="25" t="s">
        <v>16</v>
      </c>
      <c r="Q12" s="26" t="s">
        <v>17</v>
      </c>
      <c r="R12" s="25" t="s">
        <v>17</v>
      </c>
      <c r="S12" s="27" t="s">
        <v>18</v>
      </c>
      <c r="T12" s="25" t="s">
        <v>22</v>
      </c>
      <c r="U12" s="25" t="s">
        <v>23</v>
      </c>
      <c r="V12" s="26" t="s">
        <v>24</v>
      </c>
      <c r="X12" s="25" t="s">
        <v>16</v>
      </c>
      <c r="Y12" s="26" t="s">
        <v>17</v>
      </c>
      <c r="Z12" s="25" t="s">
        <v>17</v>
      </c>
      <c r="AA12" s="27" t="s">
        <v>18</v>
      </c>
      <c r="AB12" s="25" t="s">
        <v>25</v>
      </c>
      <c r="AC12" s="25" t="s">
        <v>26</v>
      </c>
      <c r="AD12" s="26" t="s">
        <v>27</v>
      </c>
      <c r="AF12" s="25" t="s">
        <v>16</v>
      </c>
      <c r="AG12" s="26" t="s">
        <v>17</v>
      </c>
      <c r="AH12" s="25" t="s">
        <v>17</v>
      </c>
      <c r="AI12" s="27" t="s">
        <v>18</v>
      </c>
      <c r="AJ12" s="25" t="s">
        <v>28</v>
      </c>
      <c r="AK12" s="25" t="s">
        <v>29</v>
      </c>
      <c r="AL12" s="26" t="s">
        <v>30</v>
      </c>
      <c r="AN12" s="25" t="s">
        <v>16</v>
      </c>
      <c r="AO12" s="26" t="s">
        <v>17</v>
      </c>
      <c r="AP12" s="25" t="s">
        <v>17</v>
      </c>
      <c r="AQ12" s="27" t="s">
        <v>18</v>
      </c>
      <c r="AR12" s="25" t="s">
        <v>31</v>
      </c>
      <c r="AS12" s="25" t="s">
        <v>32</v>
      </c>
      <c r="AT12" s="26" t="s">
        <v>33</v>
      </c>
    </row>
    <row r="13" spans="1:56" ht="12.6" customHeight="1">
      <c r="A13" s="28"/>
      <c r="B13" s="28"/>
      <c r="C13" s="28"/>
      <c r="D13" s="28"/>
      <c r="E13" s="28"/>
      <c r="F13" s="28"/>
      <c r="H13" s="29">
        <v>1</v>
      </c>
      <c r="I13" s="30">
        <v>2</v>
      </c>
      <c r="J13" s="29">
        <v>3</v>
      </c>
      <c r="K13" s="31">
        <v>4</v>
      </c>
      <c r="L13" s="29">
        <v>5</v>
      </c>
      <c r="M13" s="29">
        <v>6</v>
      </c>
      <c r="N13" s="30">
        <v>7</v>
      </c>
      <c r="P13" s="29">
        <v>8</v>
      </c>
      <c r="Q13" s="30">
        <v>9</v>
      </c>
      <c r="R13" s="29">
        <v>10</v>
      </c>
      <c r="S13" s="31">
        <v>11</v>
      </c>
      <c r="T13" s="29">
        <v>12</v>
      </c>
      <c r="U13" s="29">
        <v>13</v>
      </c>
      <c r="V13" s="30">
        <v>14</v>
      </c>
      <c r="X13" s="29">
        <v>15</v>
      </c>
      <c r="Y13" s="30">
        <v>16</v>
      </c>
      <c r="Z13" s="29">
        <v>17</v>
      </c>
      <c r="AA13" s="31">
        <v>18</v>
      </c>
      <c r="AB13" s="29">
        <v>19</v>
      </c>
      <c r="AC13" s="29">
        <v>20</v>
      </c>
      <c r="AD13" s="30">
        <v>21</v>
      </c>
      <c r="AF13" s="29">
        <v>22</v>
      </c>
      <c r="AG13" s="30">
        <v>23</v>
      </c>
      <c r="AH13" s="29">
        <v>24</v>
      </c>
      <c r="AI13" s="31">
        <v>25</v>
      </c>
      <c r="AJ13" s="29">
        <v>26</v>
      </c>
      <c r="AK13" s="29">
        <v>27</v>
      </c>
      <c r="AL13" s="30">
        <v>28</v>
      </c>
      <c r="AN13" s="29">
        <v>29</v>
      </c>
      <c r="AO13" s="30">
        <v>30</v>
      </c>
      <c r="AP13" s="29">
        <v>31</v>
      </c>
      <c r="AQ13" s="31">
        <v>32</v>
      </c>
      <c r="AR13" s="29">
        <v>33</v>
      </c>
      <c r="AS13" s="29">
        <v>34</v>
      </c>
      <c r="AT13" s="30">
        <v>35</v>
      </c>
    </row>
    <row r="14" spans="1:56" ht="12.6" customHeight="1">
      <c r="G14" s="32"/>
      <c r="H14" s="9"/>
      <c r="I14" s="2"/>
      <c r="J14" s="3" t="s">
        <v>34</v>
      </c>
      <c r="K14" s="4"/>
      <c r="L14" s="3"/>
      <c r="M14" s="3"/>
      <c r="N14" s="3"/>
      <c r="P14" s="9"/>
      <c r="R14" s="3"/>
      <c r="S14" s="4"/>
      <c r="T14" s="3"/>
      <c r="U14" s="3"/>
      <c r="V14" s="3"/>
      <c r="X14" s="9"/>
      <c r="Z14" s="3"/>
      <c r="AA14" s="4"/>
      <c r="AB14" s="3"/>
      <c r="AC14" s="3"/>
      <c r="AD14" s="3"/>
      <c r="AF14" s="9"/>
      <c r="AH14" s="3"/>
      <c r="AI14" s="4"/>
      <c r="AJ14" s="3"/>
      <c r="AK14" s="3"/>
      <c r="AL14" s="3"/>
      <c r="AN14" s="9"/>
      <c r="AP14" s="3"/>
      <c r="AQ14" s="4"/>
      <c r="AR14" s="3"/>
      <c r="AS14" s="3"/>
      <c r="AT14" s="3"/>
    </row>
    <row r="15" spans="1:56" ht="12.6" customHeight="1">
      <c r="A15" s="33" t="s">
        <v>35</v>
      </c>
      <c r="B15" s="1"/>
      <c r="C15" s="1"/>
      <c r="D15" s="1"/>
      <c r="E15" s="1"/>
      <c r="F15" s="1"/>
      <c r="G15" s="32">
        <f>SUM(G16,G20)</f>
        <v>0</v>
      </c>
      <c r="H15" s="34">
        <f>SUM(H16,H20)</f>
        <v>2537667516.1767063</v>
      </c>
      <c r="I15" s="34">
        <f t="shared" ref="I15:K15" si="0">SUM(I16,I20)</f>
        <v>6936324821.3936901</v>
      </c>
      <c r="J15" s="34">
        <f t="shared" si="0"/>
        <v>3146690954.9031138</v>
      </c>
      <c r="K15" s="34">
        <f t="shared" si="0"/>
        <v>2749762632.31741</v>
      </c>
      <c r="L15" s="35">
        <f t="shared" ref="L15:L78" si="1">IF(J15=0,0,K15/J15)*100</f>
        <v>87.385849825283358</v>
      </c>
      <c r="M15" s="35">
        <f t="shared" ref="M15:M78" si="2">IF(I15=0,0,K15/I15)*100</f>
        <v>39.642933442740798</v>
      </c>
      <c r="N15" s="34">
        <f t="shared" ref="N15:N78" si="3">+K15-J15</f>
        <v>-396928322.58570385</v>
      </c>
      <c r="O15" s="36"/>
      <c r="P15" s="34">
        <f t="shared" ref="P15:S15" si="4">SUM(P16,P20)</f>
        <v>1763847382.6460662</v>
      </c>
      <c r="Q15" s="34">
        <f t="shared" si="4"/>
        <v>4726524345.1353731</v>
      </c>
      <c r="R15" s="34">
        <f t="shared" si="4"/>
        <v>2118912489.9741938</v>
      </c>
      <c r="S15" s="34">
        <f t="shared" si="4"/>
        <v>1830828990.5901399</v>
      </c>
      <c r="T15" s="35">
        <f t="shared" ref="T15:T78" si="5">IF(R15=0,0,S15/R15)*100</f>
        <v>86.404181354957103</v>
      </c>
      <c r="U15" s="35">
        <f t="shared" ref="U15:U78" si="6">IF(Q15=0,0,S15/Q15)*100</f>
        <v>38.7352070337787</v>
      </c>
      <c r="V15" s="34">
        <f t="shared" ref="V15:V78" si="7">+S15-R15</f>
        <v>-288083499.38405395</v>
      </c>
      <c r="W15" s="37"/>
      <c r="X15" s="34">
        <f t="shared" ref="X15:AA15" si="8">SUM(X16,X20)</f>
        <v>914937177.18729997</v>
      </c>
      <c r="Y15" s="34">
        <f t="shared" si="8"/>
        <v>2114493945.4000001</v>
      </c>
      <c r="Z15" s="34">
        <f t="shared" si="8"/>
        <v>1124110502.7521999</v>
      </c>
      <c r="AA15" s="34">
        <f t="shared" si="8"/>
        <v>1104683100.6615901</v>
      </c>
      <c r="AB15" s="35">
        <f t="shared" ref="AB15:AB78" si="9">IF(Z15=0,0,AA15/Z15)*100</f>
        <v>98.271753351379161</v>
      </c>
      <c r="AC15" s="35">
        <f t="shared" ref="AC15:AC78" si="10">IF(Y15=0,0,AA15/Y15)*100</f>
        <v>52.243379701549188</v>
      </c>
      <c r="AD15" s="34">
        <f t="shared" ref="AD15:AD78" si="11">+AA15-Z15</f>
        <v>-19427402.090609789</v>
      </c>
      <c r="AE15" s="37"/>
      <c r="AF15" s="34">
        <f t="shared" ref="AF15:AI15" si="12">SUM(AF16,AF20)</f>
        <v>121543703.60014001</v>
      </c>
      <c r="AG15" s="34">
        <f t="shared" si="12"/>
        <v>549780023.85488987</v>
      </c>
      <c r="AH15" s="34">
        <f t="shared" si="12"/>
        <v>256667388.21722597</v>
      </c>
      <c r="AI15" s="34">
        <f t="shared" si="12"/>
        <v>130201589.34152001</v>
      </c>
      <c r="AJ15" s="35">
        <f t="shared" ref="AJ15:AJ78" si="13">IF(AH15=0,0,AI15/AH15)*100</f>
        <v>50.727749343569187</v>
      </c>
      <c r="AK15" s="35">
        <f t="shared" ref="AK15:AK78" si="14">IF(AG15=0,0,AI15/AG15)*100</f>
        <v>23.682488212028179</v>
      </c>
      <c r="AL15" s="34">
        <f t="shared" ref="AL15:AL78" si="15">+AI15-AH15</f>
        <v>-126465798.87570596</v>
      </c>
      <c r="AM15" s="37"/>
      <c r="AN15" s="34">
        <f t="shared" ref="AN15:AQ15" si="16">SUM(AN16,AN20)</f>
        <v>614974913.74000001</v>
      </c>
      <c r="AO15" s="34">
        <f t="shared" si="16"/>
        <v>1569643310.5034268</v>
      </c>
      <c r="AP15" s="34">
        <f t="shared" si="16"/>
        <v>694640820.87169409</v>
      </c>
      <c r="AQ15" s="34">
        <f t="shared" si="16"/>
        <v>675594794.74000001</v>
      </c>
      <c r="AR15" s="35">
        <f t="shared" ref="AR15:AR78" si="17">IF(AP15=0,0,AQ15/AP15)*100</f>
        <v>97.258147583697493</v>
      </c>
      <c r="AS15" s="35">
        <f t="shared" ref="AS15:AS78" si="18">IF(AO15=0,0,AQ15/AO15)*100</f>
        <v>43.041294172962047</v>
      </c>
      <c r="AT15" s="34">
        <f t="shared" ref="AT15:AT78" si="19">+AQ15-AP15</f>
        <v>-19046026.131694078</v>
      </c>
    </row>
    <row r="16" spans="1:56" s="38" customFormat="1" ht="12.6" customHeight="1">
      <c r="A16" s="33" t="s">
        <v>36</v>
      </c>
      <c r="B16" s="33"/>
      <c r="C16" s="33"/>
      <c r="D16" s="33"/>
      <c r="E16" s="33"/>
      <c r="F16" s="33"/>
      <c r="G16" s="32">
        <f>SUM(G17:G19)</f>
        <v>0</v>
      </c>
      <c r="H16" s="34">
        <f>SUM(H17:H19)</f>
        <v>32723505.297079999</v>
      </c>
      <c r="I16" s="34">
        <f t="shared" ref="I16:K16" si="20">SUM(I17:I19)</f>
        <v>29799608.5</v>
      </c>
      <c r="J16" s="34">
        <f t="shared" si="20"/>
        <v>14538321.651861511</v>
      </c>
      <c r="K16" s="34">
        <f t="shared" si="20"/>
        <v>20395345.94768</v>
      </c>
      <c r="L16" s="35">
        <f t="shared" si="1"/>
        <v>140.28679813304686</v>
      </c>
      <c r="M16" s="35">
        <f t="shared" si="2"/>
        <v>68.441657371706739</v>
      </c>
      <c r="N16" s="34">
        <f t="shared" si="3"/>
        <v>5857024.295818489</v>
      </c>
      <c r="O16" s="36"/>
      <c r="P16" s="34">
        <f t="shared" ref="P16:S16" si="21">SUM(P17:P19)</f>
        <v>32723505.297079999</v>
      </c>
      <c r="Q16" s="34">
        <f t="shared" si="21"/>
        <v>29799608.5</v>
      </c>
      <c r="R16" s="34">
        <f t="shared" si="21"/>
        <v>14538321.651861511</v>
      </c>
      <c r="S16" s="34">
        <f t="shared" si="21"/>
        <v>20395345.94768</v>
      </c>
      <c r="T16" s="35">
        <f t="shared" si="5"/>
        <v>140.28679813304686</v>
      </c>
      <c r="U16" s="35">
        <f t="shared" si="6"/>
        <v>68.441657371706739</v>
      </c>
      <c r="V16" s="34">
        <f t="shared" si="7"/>
        <v>5857024.295818489</v>
      </c>
      <c r="W16" s="37"/>
      <c r="X16" s="34">
        <f t="shared" ref="X16:AA16" si="22">SUM(X17:X19)</f>
        <v>0</v>
      </c>
      <c r="Y16" s="34">
        <f t="shared" si="22"/>
        <v>0</v>
      </c>
      <c r="Z16" s="34">
        <f t="shared" si="22"/>
        <v>0</v>
      </c>
      <c r="AA16" s="34">
        <f t="shared" si="22"/>
        <v>0</v>
      </c>
      <c r="AB16" s="35">
        <f t="shared" si="9"/>
        <v>0</v>
      </c>
      <c r="AC16" s="35">
        <f t="shared" si="10"/>
        <v>0</v>
      </c>
      <c r="AD16" s="34">
        <f t="shared" si="11"/>
        <v>0</v>
      </c>
      <c r="AE16" s="37"/>
      <c r="AF16" s="34">
        <f t="shared" ref="AF16:AI16" si="23">SUM(AF17:AF19)</f>
        <v>0</v>
      </c>
      <c r="AG16" s="34">
        <f t="shared" si="23"/>
        <v>0</v>
      </c>
      <c r="AH16" s="34">
        <f t="shared" si="23"/>
        <v>0</v>
      </c>
      <c r="AI16" s="34">
        <f t="shared" si="23"/>
        <v>0</v>
      </c>
      <c r="AJ16" s="35">
        <f t="shared" si="13"/>
        <v>0</v>
      </c>
      <c r="AK16" s="35">
        <f t="shared" si="14"/>
        <v>0</v>
      </c>
      <c r="AL16" s="34">
        <f t="shared" si="15"/>
        <v>0</v>
      </c>
      <c r="AM16" s="37"/>
      <c r="AN16" s="34">
        <f t="shared" ref="AN16:AQ16" si="24">SUM(AN17:AN19)</f>
        <v>0</v>
      </c>
      <c r="AO16" s="34">
        <f t="shared" si="24"/>
        <v>0</v>
      </c>
      <c r="AP16" s="34">
        <f t="shared" si="24"/>
        <v>0</v>
      </c>
      <c r="AQ16" s="34">
        <f t="shared" si="24"/>
        <v>0</v>
      </c>
      <c r="AR16" s="35">
        <f t="shared" si="17"/>
        <v>0</v>
      </c>
      <c r="AS16" s="35">
        <f t="shared" si="18"/>
        <v>0</v>
      </c>
      <c r="AT16" s="34">
        <f t="shared" si="19"/>
        <v>0</v>
      </c>
      <c r="AW16" s="8"/>
      <c r="AX16" s="8"/>
      <c r="AY16" s="8"/>
      <c r="AZ16" s="8"/>
      <c r="BA16" s="8"/>
      <c r="BB16" s="8"/>
      <c r="BC16" s="8"/>
      <c r="BD16" s="8"/>
    </row>
    <row r="17" spans="1:55" ht="12.6" customHeight="1">
      <c r="A17" s="1"/>
      <c r="B17" s="1" t="s">
        <v>37</v>
      </c>
      <c r="C17" s="1" t="s">
        <v>38</v>
      </c>
      <c r="D17" s="1"/>
      <c r="E17" s="1"/>
      <c r="F17" s="1"/>
      <c r="G17" s="9"/>
      <c r="H17" s="39">
        <f t="shared" ref="H17:K19" si="25">P17+X17+AF17+AN17</f>
        <v>7554384.2470899997</v>
      </c>
      <c r="I17" s="39">
        <f t="shared" si="25"/>
        <v>0</v>
      </c>
      <c r="J17" s="39">
        <f t="shared" si="25"/>
        <v>0</v>
      </c>
      <c r="K17" s="39">
        <f t="shared" si="25"/>
        <v>0</v>
      </c>
      <c r="L17" s="40">
        <f t="shared" si="1"/>
        <v>0</v>
      </c>
      <c r="M17" s="40">
        <f t="shared" si="2"/>
        <v>0</v>
      </c>
      <c r="N17" s="39">
        <f t="shared" si="3"/>
        <v>0</v>
      </c>
      <c r="O17" s="36"/>
      <c r="P17" s="39">
        <f>INDEX([1]CPPY!$H17:$S17,'[1]Report-Date'!$B$2)</f>
        <v>7554384.2470899997</v>
      </c>
      <c r="Q17" s="39">
        <f>INDEX('[1]Plan-Eco'!$H17:$S17,12)</f>
        <v>0</v>
      </c>
      <c r="R17" s="39">
        <f>INDEX('[1]Plan-Eco'!$H17:$S17,'[1]Report-Date'!$B$2)</f>
        <v>0</v>
      </c>
      <c r="S17" s="39">
        <f>INDEX('[1]Actual-Eco'!$H17:$S17,'[1]Report-Date'!$B$2)</f>
        <v>0</v>
      </c>
      <c r="T17" s="40">
        <f t="shared" si="5"/>
        <v>0</v>
      </c>
      <c r="U17" s="40">
        <f t="shared" si="6"/>
        <v>0</v>
      </c>
      <c r="V17" s="39">
        <f t="shared" si="7"/>
        <v>0</v>
      </c>
      <c r="W17" s="37"/>
      <c r="X17" s="39">
        <f>INDEX([1]CPPY!$V17:$AG17,'[1]Report-Date'!$B$2)</f>
        <v>0</v>
      </c>
      <c r="Y17" s="39">
        <f>INDEX('[1]Plan-Eco'!$V17:$AH17,12)</f>
        <v>0</v>
      </c>
      <c r="Z17" s="39">
        <f>INDEX('[1]Plan-Eco'!$V17:$AH17,'[1]Report-Date'!$B$2)</f>
        <v>0</v>
      </c>
      <c r="AA17" s="39">
        <f>INDEX('[1]Actual-Eco'!$V17:$AH17,'[1]Report-Date'!$B$2)</f>
        <v>0</v>
      </c>
      <c r="AB17" s="40">
        <f t="shared" si="9"/>
        <v>0</v>
      </c>
      <c r="AC17" s="40">
        <f t="shared" si="10"/>
        <v>0</v>
      </c>
      <c r="AD17" s="39">
        <f t="shared" si="11"/>
        <v>0</v>
      </c>
      <c r="AE17" s="37"/>
      <c r="AF17" s="39">
        <f>INDEX([1]CPPY!$AJ17:$AU17,'[1]Report-Date'!$B$2)</f>
        <v>0</v>
      </c>
      <c r="AG17" s="39">
        <f>INDEX('[1]Plan-Eco'!$AJ17:$AV17,12)</f>
        <v>0</v>
      </c>
      <c r="AH17" s="39">
        <f>INDEX('[1]Plan-Eco'!$AJ17:$AV17,'[1]Report-Date'!$B$2)</f>
        <v>0</v>
      </c>
      <c r="AI17" s="39">
        <f>INDEX('[1]Actual-Eco'!$AJ17:$AV17,'[1]Report-Date'!$B$2)</f>
        <v>0</v>
      </c>
      <c r="AJ17" s="40">
        <f t="shared" si="13"/>
        <v>0</v>
      </c>
      <c r="AK17" s="40">
        <f t="shared" si="14"/>
        <v>0</v>
      </c>
      <c r="AL17" s="39">
        <f t="shared" si="15"/>
        <v>0</v>
      </c>
      <c r="AM17" s="37"/>
      <c r="AN17" s="39">
        <f>INDEX([1]CPPY!$AX17:$BI17,'[1]Report-Date'!$B$2)</f>
        <v>0</v>
      </c>
      <c r="AO17" s="39">
        <f>INDEX('[1]Plan-Eco'!$AX17:$BI17,12)</f>
        <v>0</v>
      </c>
      <c r="AP17" s="39">
        <f>INDEX('[1]Plan-Eco'!$AX17:$BI17,'[1]Report-Date'!$B$2)</f>
        <v>0</v>
      </c>
      <c r="AQ17" s="39">
        <f>INDEX('[1]Actual-Eco'!$AX17:$BJ17,'[1]Report-Date'!$B$2)</f>
        <v>0</v>
      </c>
      <c r="AR17" s="40">
        <f t="shared" si="17"/>
        <v>0</v>
      </c>
      <c r="AS17" s="40">
        <f t="shared" si="18"/>
        <v>0</v>
      </c>
      <c r="AT17" s="39">
        <f t="shared" si="19"/>
        <v>0</v>
      </c>
    </row>
    <row r="18" spans="1:55" ht="12.6" customHeight="1">
      <c r="A18" s="1"/>
      <c r="B18" s="1" t="s">
        <v>39</v>
      </c>
      <c r="C18" s="1" t="s">
        <v>40</v>
      </c>
      <c r="D18" s="1"/>
      <c r="E18" s="1"/>
      <c r="F18" s="1"/>
      <c r="G18" s="9"/>
      <c r="H18" s="39">
        <f t="shared" si="25"/>
        <v>5311890.0573499994</v>
      </c>
      <c r="I18" s="39">
        <f t="shared" si="25"/>
        <v>16674226.100000001</v>
      </c>
      <c r="J18" s="39">
        <f t="shared" si="25"/>
        <v>8023494.3916355576</v>
      </c>
      <c r="K18" s="39">
        <f t="shared" si="25"/>
        <v>4615836.1824200004</v>
      </c>
      <c r="L18" s="40">
        <f t="shared" si="1"/>
        <v>57.529001169764392</v>
      </c>
      <c r="M18" s="40">
        <f t="shared" si="2"/>
        <v>27.682461271291025</v>
      </c>
      <c r="N18" s="39">
        <f t="shared" si="3"/>
        <v>-3407658.2092155572</v>
      </c>
      <c r="O18" s="36"/>
      <c r="P18" s="39">
        <f>INDEX([1]CPPY!$H18:$S18,'[1]Report-Date'!$B$2)</f>
        <v>5311890.0573499994</v>
      </c>
      <c r="Q18" s="39">
        <f>INDEX('[1]Plan-Eco'!$H18:$S18,12)</f>
        <v>16674226.100000001</v>
      </c>
      <c r="R18" s="39">
        <f>INDEX('[1]Plan-Eco'!$H18:$S18,'[1]Report-Date'!$B$2)</f>
        <v>8023494.3916355576</v>
      </c>
      <c r="S18" s="39">
        <f>INDEX('[1]Actual-Eco'!$H18:$S18,'[1]Report-Date'!$B$2)</f>
        <v>4615836.1824200004</v>
      </c>
      <c r="T18" s="40">
        <f t="shared" si="5"/>
        <v>57.529001169764392</v>
      </c>
      <c r="U18" s="40">
        <f t="shared" si="6"/>
        <v>27.682461271291025</v>
      </c>
      <c r="V18" s="39">
        <f t="shared" si="7"/>
        <v>-3407658.2092155572</v>
      </c>
      <c r="W18" s="37"/>
      <c r="X18" s="39">
        <f>INDEX([1]CPPY!$V18:$AG18,'[1]Report-Date'!$B$2)</f>
        <v>0</v>
      </c>
      <c r="Y18" s="39">
        <f>INDEX('[1]Plan-Eco'!$V18:$AH18,12)</f>
        <v>0</v>
      </c>
      <c r="Z18" s="39">
        <f>INDEX('[1]Plan-Eco'!$V18:$AH18,'[1]Report-Date'!$B$2)</f>
        <v>0</v>
      </c>
      <c r="AA18" s="39">
        <f>INDEX('[1]Actual-Eco'!$V18:$AH18,'[1]Report-Date'!$B$2)</f>
        <v>0</v>
      </c>
      <c r="AB18" s="40">
        <f t="shared" si="9"/>
        <v>0</v>
      </c>
      <c r="AC18" s="40">
        <f t="shared" si="10"/>
        <v>0</v>
      </c>
      <c r="AD18" s="39">
        <f t="shared" si="11"/>
        <v>0</v>
      </c>
      <c r="AE18" s="37"/>
      <c r="AF18" s="39">
        <f>INDEX([1]CPPY!$AJ18:$AU18,'[1]Report-Date'!$B$2)</f>
        <v>0</v>
      </c>
      <c r="AG18" s="39">
        <f>INDEX('[1]Plan-Eco'!$AJ18:$AV18,12)</f>
        <v>0</v>
      </c>
      <c r="AH18" s="39">
        <f>INDEX('[1]Plan-Eco'!$AJ18:$AV18,'[1]Report-Date'!$B$2)</f>
        <v>0</v>
      </c>
      <c r="AI18" s="39">
        <f>INDEX('[1]Actual-Eco'!$AJ18:$AV18,'[1]Report-Date'!$B$2)</f>
        <v>0</v>
      </c>
      <c r="AJ18" s="40">
        <f t="shared" si="13"/>
        <v>0</v>
      </c>
      <c r="AK18" s="40">
        <f t="shared" si="14"/>
        <v>0</v>
      </c>
      <c r="AL18" s="39">
        <f t="shared" si="15"/>
        <v>0</v>
      </c>
      <c r="AM18" s="37"/>
      <c r="AN18" s="39">
        <f>INDEX([1]CPPY!$AX18:$BI18,'[1]Report-Date'!$B$2)</f>
        <v>0</v>
      </c>
      <c r="AO18" s="39">
        <f>INDEX('[1]Plan-Eco'!$AX18:$BI18,12)</f>
        <v>0</v>
      </c>
      <c r="AP18" s="39">
        <f>INDEX('[1]Plan-Eco'!$AX18:$BI18,'[1]Report-Date'!$B$2)</f>
        <v>0</v>
      </c>
      <c r="AQ18" s="39">
        <f>INDEX('[1]Actual-Eco'!$AX18:$BJ18,'[1]Report-Date'!$B$2)</f>
        <v>0</v>
      </c>
      <c r="AR18" s="40">
        <f t="shared" si="17"/>
        <v>0</v>
      </c>
      <c r="AS18" s="40">
        <f t="shared" si="18"/>
        <v>0</v>
      </c>
      <c r="AT18" s="39">
        <f t="shared" si="19"/>
        <v>0</v>
      </c>
      <c r="AX18" s="41"/>
      <c r="AY18" s="41"/>
      <c r="AZ18" s="41"/>
      <c r="BA18" s="41"/>
      <c r="BB18" s="41"/>
      <c r="BC18" s="41"/>
    </row>
    <row r="19" spans="1:55" ht="12.6" customHeight="1">
      <c r="A19" s="1"/>
      <c r="B19" s="1" t="s">
        <v>41</v>
      </c>
      <c r="C19" s="1" t="s">
        <v>42</v>
      </c>
      <c r="D19" s="1"/>
      <c r="E19" s="1"/>
      <c r="F19" s="1"/>
      <c r="G19" s="9"/>
      <c r="H19" s="39">
        <f t="shared" si="25"/>
        <v>19857230.99264</v>
      </c>
      <c r="I19" s="39">
        <f t="shared" si="25"/>
        <v>13125382.4</v>
      </c>
      <c r="J19" s="39">
        <f t="shared" si="25"/>
        <v>6514827.2602259535</v>
      </c>
      <c r="K19" s="39">
        <f t="shared" si="25"/>
        <v>15779509.76526</v>
      </c>
      <c r="L19" s="40">
        <f t="shared" si="1"/>
        <v>242.20918122566951</v>
      </c>
      <c r="M19" s="40">
        <f t="shared" si="2"/>
        <v>120.22133362956342</v>
      </c>
      <c r="N19" s="39">
        <f t="shared" si="3"/>
        <v>9264682.5050340462</v>
      </c>
      <c r="O19" s="36"/>
      <c r="P19" s="39">
        <f>INDEX([1]CPPY!$H19:$S19,'[1]Report-Date'!$B$2)</f>
        <v>19857230.99264</v>
      </c>
      <c r="Q19" s="39">
        <f>INDEX('[1]Plan-Eco'!$H19:$S19,12)</f>
        <v>13125382.4</v>
      </c>
      <c r="R19" s="39">
        <f>INDEX('[1]Plan-Eco'!$H19:$S19,'[1]Report-Date'!$B$2)</f>
        <v>6514827.2602259535</v>
      </c>
      <c r="S19" s="39">
        <f>INDEX('[1]Actual-Eco'!$H19:$S19,'[1]Report-Date'!$B$2)</f>
        <v>15779509.76526</v>
      </c>
      <c r="T19" s="40">
        <f t="shared" si="5"/>
        <v>242.20918122566951</v>
      </c>
      <c r="U19" s="40">
        <f t="shared" si="6"/>
        <v>120.22133362956342</v>
      </c>
      <c r="V19" s="39">
        <f t="shared" si="7"/>
        <v>9264682.5050340462</v>
      </c>
      <c r="W19" s="37"/>
      <c r="X19" s="39">
        <f>INDEX([1]CPPY!$V19:$AG19,'[1]Report-Date'!$B$2)</f>
        <v>0</v>
      </c>
      <c r="Y19" s="39">
        <f>INDEX('[1]Plan-Eco'!$V19:$AH19,12)</f>
        <v>0</v>
      </c>
      <c r="Z19" s="39">
        <f>INDEX('[1]Plan-Eco'!$V19:$AH19,'[1]Report-Date'!$B$2)</f>
        <v>0</v>
      </c>
      <c r="AA19" s="39">
        <f>INDEX('[1]Actual-Eco'!$V19:$AH19,'[1]Report-Date'!$B$2)</f>
        <v>0</v>
      </c>
      <c r="AB19" s="40">
        <f t="shared" si="9"/>
        <v>0</v>
      </c>
      <c r="AC19" s="40">
        <f t="shared" si="10"/>
        <v>0</v>
      </c>
      <c r="AD19" s="39">
        <f t="shared" si="11"/>
        <v>0</v>
      </c>
      <c r="AE19" s="37"/>
      <c r="AF19" s="39">
        <f>INDEX([1]CPPY!$AJ19:$AU19,'[1]Report-Date'!$B$2)</f>
        <v>0</v>
      </c>
      <c r="AG19" s="39">
        <f>INDEX('[1]Plan-Eco'!$AJ19:$AV19,12)</f>
        <v>0</v>
      </c>
      <c r="AH19" s="39">
        <f>INDEX('[1]Plan-Eco'!$AJ19:$AV19,'[1]Report-Date'!$B$2)</f>
        <v>0</v>
      </c>
      <c r="AI19" s="39">
        <f>INDEX('[1]Actual-Eco'!$AJ19:$AV19,'[1]Report-Date'!$B$2)</f>
        <v>0</v>
      </c>
      <c r="AJ19" s="40">
        <f t="shared" si="13"/>
        <v>0</v>
      </c>
      <c r="AK19" s="40">
        <f t="shared" si="14"/>
        <v>0</v>
      </c>
      <c r="AL19" s="39">
        <f t="shared" si="15"/>
        <v>0</v>
      </c>
      <c r="AM19" s="37"/>
      <c r="AN19" s="39">
        <f>INDEX([1]CPPY!$AX19:$BI19,'[1]Report-Date'!$B$2)</f>
        <v>0</v>
      </c>
      <c r="AO19" s="39">
        <f>INDEX('[1]Plan-Eco'!$AX19:$BI19,12)</f>
        <v>0</v>
      </c>
      <c r="AP19" s="39">
        <f>INDEX('[1]Plan-Eco'!$AX19:$BI19,'[1]Report-Date'!$B$2)</f>
        <v>0</v>
      </c>
      <c r="AQ19" s="39">
        <f>INDEX('[1]Actual-Eco'!$AX19:$BJ19,'[1]Report-Date'!$B$2)</f>
        <v>0</v>
      </c>
      <c r="AR19" s="40">
        <f t="shared" si="17"/>
        <v>0</v>
      </c>
      <c r="AS19" s="40">
        <f t="shared" si="18"/>
        <v>0</v>
      </c>
      <c r="AT19" s="39">
        <f t="shared" si="19"/>
        <v>0</v>
      </c>
      <c r="AX19" s="41"/>
      <c r="AY19" s="41"/>
      <c r="AZ19" s="41"/>
      <c r="BA19" s="41"/>
      <c r="BB19" s="41"/>
      <c r="BC19" s="41"/>
    </row>
    <row r="20" spans="1:55" ht="12.6" customHeight="1">
      <c r="A20" s="33" t="s">
        <v>43</v>
      </c>
      <c r="B20" s="33"/>
      <c r="C20" s="33"/>
      <c r="D20" s="33"/>
      <c r="E20" s="33"/>
      <c r="F20" s="33"/>
      <c r="G20" s="32">
        <f>SUM(G21,G86,G88)</f>
        <v>0</v>
      </c>
      <c r="H20" s="34">
        <f>SUM(H21,H86,H88)</f>
        <v>2504944010.8796263</v>
      </c>
      <c r="I20" s="34">
        <f t="shared" ref="I20:K20" si="26">SUM(I21,I86,I88)</f>
        <v>6906525212.8936901</v>
      </c>
      <c r="J20" s="34">
        <f t="shared" si="26"/>
        <v>3132152633.2512522</v>
      </c>
      <c r="K20" s="34">
        <f t="shared" si="26"/>
        <v>2729367286.36973</v>
      </c>
      <c r="L20" s="35">
        <f t="shared" si="1"/>
        <v>87.14030272326093</v>
      </c>
      <c r="M20" s="35">
        <f t="shared" si="2"/>
        <v>39.51867548784611</v>
      </c>
      <c r="N20" s="34">
        <f t="shared" si="3"/>
        <v>-402785346.88152218</v>
      </c>
      <c r="O20" s="36"/>
      <c r="P20" s="34">
        <f t="shared" ref="P20:S20" si="27">SUM(P21,P86,P88)</f>
        <v>1731123877.3489861</v>
      </c>
      <c r="Q20" s="34">
        <f t="shared" si="27"/>
        <v>4696724736.6353731</v>
      </c>
      <c r="R20" s="34">
        <f t="shared" si="27"/>
        <v>2104374168.3223324</v>
      </c>
      <c r="S20" s="34">
        <f t="shared" si="27"/>
        <v>1810433644.6424599</v>
      </c>
      <c r="T20" s="35">
        <f t="shared" si="5"/>
        <v>86.031926826292008</v>
      </c>
      <c r="U20" s="35">
        <f t="shared" si="6"/>
        <v>38.546726626764446</v>
      </c>
      <c r="V20" s="34">
        <f t="shared" si="7"/>
        <v>-293940523.67987251</v>
      </c>
      <c r="W20" s="37"/>
      <c r="X20" s="34">
        <f t="shared" ref="X20:AA20" si="28">SUM(X21,X86,X88)</f>
        <v>914937177.18729997</v>
      </c>
      <c r="Y20" s="34">
        <f t="shared" si="28"/>
        <v>2114493945.4000001</v>
      </c>
      <c r="Z20" s="34">
        <f t="shared" si="28"/>
        <v>1124110502.7521999</v>
      </c>
      <c r="AA20" s="34">
        <f t="shared" si="28"/>
        <v>1104683100.6615901</v>
      </c>
      <c r="AB20" s="35">
        <f t="shared" si="9"/>
        <v>98.271753351379161</v>
      </c>
      <c r="AC20" s="35">
        <f t="shared" si="10"/>
        <v>52.243379701549188</v>
      </c>
      <c r="AD20" s="34">
        <f t="shared" si="11"/>
        <v>-19427402.090609789</v>
      </c>
      <c r="AE20" s="37"/>
      <c r="AF20" s="34">
        <f t="shared" ref="AF20:AI20" si="29">SUM(AF21,AF86,AF88)</f>
        <v>121543703.60014001</v>
      </c>
      <c r="AG20" s="34">
        <f t="shared" si="29"/>
        <v>549780023.85488987</v>
      </c>
      <c r="AH20" s="34">
        <f t="shared" si="29"/>
        <v>256667388.21722597</v>
      </c>
      <c r="AI20" s="34">
        <f t="shared" si="29"/>
        <v>130201589.34152001</v>
      </c>
      <c r="AJ20" s="35">
        <f t="shared" si="13"/>
        <v>50.727749343569187</v>
      </c>
      <c r="AK20" s="35">
        <f t="shared" si="14"/>
        <v>23.682488212028179</v>
      </c>
      <c r="AL20" s="34">
        <f t="shared" si="15"/>
        <v>-126465798.87570596</v>
      </c>
      <c r="AM20" s="37"/>
      <c r="AN20" s="34">
        <f t="shared" ref="AN20:AQ20" si="30">SUM(AN21,AN86,AN88)</f>
        <v>614974913.74000001</v>
      </c>
      <c r="AO20" s="34">
        <f t="shared" si="30"/>
        <v>1569643310.5034268</v>
      </c>
      <c r="AP20" s="34">
        <f t="shared" si="30"/>
        <v>694640820.87169409</v>
      </c>
      <c r="AQ20" s="34">
        <f t="shared" si="30"/>
        <v>675594794.74000001</v>
      </c>
      <c r="AR20" s="35">
        <f t="shared" si="17"/>
        <v>97.258147583697493</v>
      </c>
      <c r="AS20" s="35">
        <f t="shared" si="18"/>
        <v>43.041294172962047</v>
      </c>
      <c r="AT20" s="34">
        <f t="shared" si="19"/>
        <v>-19046026.131694078</v>
      </c>
      <c r="AX20" s="42"/>
      <c r="AY20" s="42"/>
      <c r="AZ20" s="43"/>
      <c r="BA20" s="42"/>
      <c r="BB20" s="42"/>
      <c r="BC20" s="42"/>
    </row>
    <row r="21" spans="1:55" ht="12.6" customHeight="1">
      <c r="A21" s="44" t="s">
        <v>44</v>
      </c>
      <c r="B21" s="44" t="s">
        <v>45</v>
      </c>
      <c r="C21" s="44"/>
      <c r="D21" s="44"/>
      <c r="E21" s="44"/>
      <c r="F21" s="44"/>
      <c r="G21" s="45">
        <f>SUM(G22,G77)</f>
        <v>0</v>
      </c>
      <c r="H21" s="46">
        <f>SUM(H22,H77)</f>
        <v>2504509229.4796262</v>
      </c>
      <c r="I21" s="46">
        <f t="shared" ref="I21:K21" si="31">SUM(I22,I77)</f>
        <v>6906049212.8936901</v>
      </c>
      <c r="J21" s="46">
        <f t="shared" si="31"/>
        <v>3131487034.2512522</v>
      </c>
      <c r="K21" s="46">
        <f t="shared" si="31"/>
        <v>2728804988.16535</v>
      </c>
      <c r="L21" s="47">
        <f t="shared" si="1"/>
        <v>87.140868166417789</v>
      </c>
      <c r="M21" s="47">
        <f t="shared" si="2"/>
        <v>39.513257204577016</v>
      </c>
      <c r="N21" s="46">
        <f t="shared" si="3"/>
        <v>-402682046.08590221</v>
      </c>
      <c r="O21" s="36"/>
      <c r="P21" s="46">
        <f t="shared" ref="P21:S21" si="32">SUM(P22,P77)</f>
        <v>1680007423.1007862</v>
      </c>
      <c r="Q21" s="46">
        <f t="shared" si="32"/>
        <v>4495357082.2353735</v>
      </c>
      <c r="R21" s="46">
        <f t="shared" si="32"/>
        <v>2010089493.3223324</v>
      </c>
      <c r="S21" s="46">
        <f t="shared" si="32"/>
        <v>1726332115.5885799</v>
      </c>
      <c r="T21" s="47">
        <f t="shared" si="5"/>
        <v>85.883346056162395</v>
      </c>
      <c r="U21" s="47">
        <f t="shared" si="6"/>
        <v>38.402558106243681</v>
      </c>
      <c r="V21" s="46">
        <f t="shared" si="7"/>
        <v>-283757377.73375249</v>
      </c>
      <c r="W21" s="37"/>
      <c r="X21" s="46">
        <f t="shared" ref="X21:AA21" si="33">SUM(X22,X77)</f>
        <v>317153057.28729999</v>
      </c>
      <c r="Y21" s="46">
        <f t="shared" si="33"/>
        <v>772277649.39999998</v>
      </c>
      <c r="Z21" s="46">
        <f t="shared" si="33"/>
        <v>397624612.59999996</v>
      </c>
      <c r="AA21" s="46">
        <f t="shared" si="33"/>
        <v>418631864.06407005</v>
      </c>
      <c r="AB21" s="47">
        <f t="shared" si="9"/>
        <v>105.28318690503266</v>
      </c>
      <c r="AC21" s="47">
        <f t="shared" si="10"/>
        <v>54.207429722887177</v>
      </c>
      <c r="AD21" s="46">
        <f t="shared" si="11"/>
        <v>21007251.464070082</v>
      </c>
      <c r="AE21" s="37"/>
      <c r="AF21" s="46">
        <f t="shared" ref="AF21:AI21" si="34">SUM(AF22,AF77)</f>
        <v>121543703.60014001</v>
      </c>
      <c r="AG21" s="46">
        <f t="shared" si="34"/>
        <v>549780023.85488987</v>
      </c>
      <c r="AH21" s="46">
        <f t="shared" si="34"/>
        <v>256667388.21722597</v>
      </c>
      <c r="AI21" s="46">
        <f t="shared" si="34"/>
        <v>130201589.34152001</v>
      </c>
      <c r="AJ21" s="47">
        <f t="shared" si="13"/>
        <v>50.727749343569187</v>
      </c>
      <c r="AK21" s="47">
        <f t="shared" si="14"/>
        <v>23.682488212028179</v>
      </c>
      <c r="AL21" s="46">
        <f t="shared" si="15"/>
        <v>-126465798.87570596</v>
      </c>
      <c r="AM21" s="37"/>
      <c r="AN21" s="46">
        <f t="shared" ref="AN21:AQ21" si="35">SUM(AN22,AN77)</f>
        <v>457080152.04000002</v>
      </c>
      <c r="AO21" s="46">
        <f t="shared" si="35"/>
        <v>1249512025.5034268</v>
      </c>
      <c r="AP21" s="46">
        <f t="shared" si="35"/>
        <v>552455220.87169409</v>
      </c>
      <c r="AQ21" s="46">
        <f t="shared" si="35"/>
        <v>533409194.74000001</v>
      </c>
      <c r="AR21" s="47">
        <f t="shared" si="17"/>
        <v>96.552476035679007</v>
      </c>
      <c r="AS21" s="47">
        <f t="shared" si="18"/>
        <v>42.689400650233047</v>
      </c>
      <c r="AT21" s="46">
        <f t="shared" si="19"/>
        <v>-19046026.131694078</v>
      </c>
      <c r="AX21" s="48"/>
      <c r="AY21" s="48"/>
      <c r="AZ21" s="48"/>
      <c r="BA21" s="48"/>
      <c r="BB21" s="49"/>
      <c r="BC21" s="48"/>
    </row>
    <row r="22" spans="1:55" ht="12.6" customHeight="1">
      <c r="A22" s="50"/>
      <c r="B22" s="50" t="s">
        <v>46</v>
      </c>
      <c r="C22" s="50" t="s">
        <v>47</v>
      </c>
      <c r="D22" s="50"/>
      <c r="E22" s="50"/>
      <c r="F22" s="50"/>
      <c r="G22" s="51">
        <f>SUM(G23,G35:G36,G39,G55,G58)</f>
        <v>0</v>
      </c>
      <c r="H22" s="52">
        <f>SUM(H23,H35:H36,H39,H55,H58)</f>
        <v>2172264301.5570164</v>
      </c>
      <c r="I22" s="52">
        <f t="shared" ref="I22:K22" si="36">SUM(I23,I35:I36,I39,I55,I58)</f>
        <v>6229829528.1894274</v>
      </c>
      <c r="J22" s="52">
        <f t="shared" si="36"/>
        <v>2789056820.6129084</v>
      </c>
      <c r="K22" s="52">
        <f t="shared" si="36"/>
        <v>2322377841.8255901</v>
      </c>
      <c r="L22" s="53">
        <f t="shared" si="1"/>
        <v>83.267498340719953</v>
      </c>
      <c r="M22" s="53">
        <f t="shared" si="2"/>
        <v>37.278352984091072</v>
      </c>
      <c r="N22" s="52">
        <f t="shared" si="3"/>
        <v>-466678978.78731823</v>
      </c>
      <c r="O22" s="36"/>
      <c r="P22" s="52">
        <f t="shared" ref="P22:S22" si="37">SUM(P23,P35:P36,P39,P55,P58)</f>
        <v>1374132613.2509062</v>
      </c>
      <c r="Q22" s="52">
        <f t="shared" si="37"/>
        <v>3885971680.231111</v>
      </c>
      <c r="R22" s="52">
        <f t="shared" si="37"/>
        <v>1716130766.1839886</v>
      </c>
      <c r="S22" s="52">
        <f t="shared" si="37"/>
        <v>1408407605.8578799</v>
      </c>
      <c r="T22" s="53">
        <f t="shared" si="5"/>
        <v>82.068781331252154</v>
      </c>
      <c r="U22" s="53">
        <f t="shared" si="6"/>
        <v>36.243383167787712</v>
      </c>
      <c r="V22" s="52">
        <f t="shared" si="7"/>
        <v>-307723160.32610869</v>
      </c>
      <c r="W22" s="37"/>
      <c r="X22" s="52">
        <f t="shared" ref="X22:AA22" si="38">SUM(X23,X35:X36,X39,X55,X58)</f>
        <v>290891288.52829999</v>
      </c>
      <c r="Y22" s="52">
        <f t="shared" si="38"/>
        <v>720443366.69999993</v>
      </c>
      <c r="Z22" s="52">
        <f t="shared" si="38"/>
        <v>349153126.09999996</v>
      </c>
      <c r="AA22" s="52">
        <f t="shared" si="38"/>
        <v>338082582.53406006</v>
      </c>
      <c r="AB22" s="53">
        <f t="shared" si="9"/>
        <v>96.829315638786738</v>
      </c>
      <c r="AC22" s="53">
        <f t="shared" si="10"/>
        <v>46.927017189796842</v>
      </c>
      <c r="AD22" s="52">
        <f t="shared" si="11"/>
        <v>-11070543.565939903</v>
      </c>
      <c r="AE22" s="37"/>
      <c r="AF22" s="52">
        <f t="shared" ref="AF22:AI22" si="39">SUM(AF23,AF35:AF36,AF39,AF55,AF58)</f>
        <v>121435354.28641</v>
      </c>
      <c r="AG22" s="52">
        <f t="shared" si="39"/>
        <v>534780023.85488987</v>
      </c>
      <c r="AH22" s="52">
        <f t="shared" si="39"/>
        <v>256667388.21722597</v>
      </c>
      <c r="AI22" s="52">
        <f t="shared" si="39"/>
        <v>122248234.26247001</v>
      </c>
      <c r="AJ22" s="53">
        <f t="shared" si="13"/>
        <v>47.629048283690544</v>
      </c>
      <c r="AK22" s="53">
        <f t="shared" si="14"/>
        <v>22.859536409243571</v>
      </c>
      <c r="AL22" s="52">
        <f t="shared" si="15"/>
        <v>-134419153.95475596</v>
      </c>
      <c r="AM22" s="37"/>
      <c r="AN22" s="52">
        <f t="shared" ref="AN22:AQ22" si="40">SUM(AN23,AN35:AN36,AN39,AN55,AN58)</f>
        <v>457080152.04000002</v>
      </c>
      <c r="AO22" s="52">
        <f t="shared" si="40"/>
        <v>1249512025.5034268</v>
      </c>
      <c r="AP22" s="52">
        <f t="shared" si="40"/>
        <v>552455220.87169409</v>
      </c>
      <c r="AQ22" s="52">
        <f t="shared" si="40"/>
        <v>533409194.74000001</v>
      </c>
      <c r="AR22" s="53">
        <f t="shared" si="17"/>
        <v>96.552476035679007</v>
      </c>
      <c r="AS22" s="53">
        <f t="shared" si="18"/>
        <v>42.689400650233047</v>
      </c>
      <c r="AT22" s="52">
        <f t="shared" si="19"/>
        <v>-19046026.131694078</v>
      </c>
      <c r="AX22" s="48"/>
      <c r="AY22" s="48"/>
      <c r="AZ22" s="48"/>
      <c r="BA22" s="48"/>
      <c r="BB22" s="49"/>
      <c r="BC22" s="48"/>
    </row>
    <row r="23" spans="1:55" ht="12.6" customHeight="1">
      <c r="A23" s="50"/>
      <c r="B23" s="50"/>
      <c r="C23" s="50" t="s">
        <v>37</v>
      </c>
      <c r="D23" s="50" t="s">
        <v>48</v>
      </c>
      <c r="E23" s="50"/>
      <c r="F23" s="50"/>
      <c r="G23" s="51">
        <f>SUM(G24:G25)</f>
        <v>0</v>
      </c>
      <c r="H23" s="52">
        <f>SUM(H24:H25)</f>
        <v>486307706.26690996</v>
      </c>
      <c r="I23" s="52">
        <f t="shared" ref="I23:K23" si="41">SUM(I24:I25)</f>
        <v>1283655147.05</v>
      </c>
      <c r="J23" s="52">
        <f t="shared" si="41"/>
        <v>565183355.96080077</v>
      </c>
      <c r="K23" s="52">
        <f t="shared" si="41"/>
        <v>485590463.89180005</v>
      </c>
      <c r="L23" s="53">
        <f t="shared" si="1"/>
        <v>85.917332626737689</v>
      </c>
      <c r="M23" s="53">
        <f t="shared" si="2"/>
        <v>37.82873188392908</v>
      </c>
      <c r="N23" s="52">
        <f t="shared" si="3"/>
        <v>-79592892.069000721</v>
      </c>
      <c r="O23" s="36"/>
      <c r="P23" s="52">
        <f t="shared" ref="P23:S23" si="42">SUM(P24:P25)</f>
        <v>290816303.05290997</v>
      </c>
      <c r="Q23" s="52">
        <f t="shared" si="42"/>
        <v>782033532.35000002</v>
      </c>
      <c r="R23" s="52">
        <f t="shared" si="42"/>
        <v>338577322.46080077</v>
      </c>
      <c r="S23" s="52">
        <f t="shared" si="42"/>
        <v>267345473.79618001</v>
      </c>
      <c r="T23" s="53">
        <f t="shared" si="5"/>
        <v>78.961423598336907</v>
      </c>
      <c r="U23" s="53">
        <f t="shared" si="6"/>
        <v>34.185934840007505</v>
      </c>
      <c r="V23" s="52">
        <f t="shared" si="7"/>
        <v>-71231848.664620757</v>
      </c>
      <c r="W23" s="37"/>
      <c r="X23" s="52">
        <f t="shared" ref="X23:AA23" si="43">SUM(X24:X25)</f>
        <v>195491403.21399999</v>
      </c>
      <c r="Y23" s="52">
        <f t="shared" si="43"/>
        <v>501621614.69999993</v>
      </c>
      <c r="Z23" s="52">
        <f t="shared" si="43"/>
        <v>226606033.5</v>
      </c>
      <c r="AA23" s="52">
        <f t="shared" si="43"/>
        <v>218244990.09562004</v>
      </c>
      <c r="AB23" s="53">
        <f t="shared" si="9"/>
        <v>96.310317393036243</v>
      </c>
      <c r="AC23" s="53">
        <f t="shared" si="10"/>
        <v>43.507891944836494</v>
      </c>
      <c r="AD23" s="52">
        <f t="shared" si="11"/>
        <v>-8361043.4043799639</v>
      </c>
      <c r="AE23" s="37"/>
      <c r="AF23" s="52">
        <f t="shared" ref="AF23:AI23" si="44">SUM(AF24:AF25)</f>
        <v>0</v>
      </c>
      <c r="AG23" s="52">
        <f t="shared" si="44"/>
        <v>0</v>
      </c>
      <c r="AH23" s="52">
        <f t="shared" si="44"/>
        <v>0</v>
      </c>
      <c r="AI23" s="52">
        <f t="shared" si="44"/>
        <v>0</v>
      </c>
      <c r="AJ23" s="53">
        <f t="shared" si="13"/>
        <v>0</v>
      </c>
      <c r="AK23" s="53">
        <f t="shared" si="14"/>
        <v>0</v>
      </c>
      <c r="AL23" s="52">
        <f t="shared" si="15"/>
        <v>0</v>
      </c>
      <c r="AM23" s="37"/>
      <c r="AN23" s="52">
        <f t="shared" ref="AN23:AQ23" si="45">SUM(AN24:AN25)</f>
        <v>0</v>
      </c>
      <c r="AO23" s="52">
        <f t="shared" si="45"/>
        <v>0</v>
      </c>
      <c r="AP23" s="52">
        <f t="shared" si="45"/>
        <v>0</v>
      </c>
      <c r="AQ23" s="52">
        <f t="shared" si="45"/>
        <v>0</v>
      </c>
      <c r="AR23" s="53">
        <f t="shared" si="17"/>
        <v>0</v>
      </c>
      <c r="AS23" s="53">
        <f t="shared" si="18"/>
        <v>0</v>
      </c>
      <c r="AT23" s="52">
        <f t="shared" si="19"/>
        <v>0</v>
      </c>
      <c r="AX23" s="48"/>
      <c r="AY23" s="48"/>
      <c r="AZ23" s="48"/>
      <c r="BA23" s="48"/>
      <c r="BB23" s="48"/>
      <c r="BC23" s="54"/>
    </row>
    <row r="24" spans="1:55" ht="12.6" customHeight="1">
      <c r="A24" s="55"/>
      <c r="B24" s="55"/>
      <c r="C24" s="55"/>
      <c r="D24" s="55" t="s">
        <v>49</v>
      </c>
      <c r="E24" s="55" t="s">
        <v>38</v>
      </c>
      <c r="F24" s="55"/>
      <c r="G24" s="56"/>
      <c r="H24" s="57">
        <f t="shared" ref="H24:K24" si="46">P24+X24+AF24+AN24</f>
        <v>290816303.05290997</v>
      </c>
      <c r="I24" s="57">
        <f t="shared" si="46"/>
        <v>782033532.35000002</v>
      </c>
      <c r="J24" s="57">
        <f t="shared" si="46"/>
        <v>338577322.46080077</v>
      </c>
      <c r="K24" s="57">
        <f t="shared" si="46"/>
        <v>267345473.79618001</v>
      </c>
      <c r="L24" s="58">
        <f t="shared" si="1"/>
        <v>78.961423598336907</v>
      </c>
      <c r="M24" s="58">
        <f t="shared" si="2"/>
        <v>34.185934840007505</v>
      </c>
      <c r="N24" s="57">
        <f t="shared" si="3"/>
        <v>-71231848.664620757</v>
      </c>
      <c r="O24" s="36"/>
      <c r="P24" s="57">
        <f>INDEX([1]CPPY!$H24:$S24,'[1]Report-Date'!$B$2)</f>
        <v>290816303.05290997</v>
      </c>
      <c r="Q24" s="57">
        <f>INDEX('[1]Plan-Eco'!$H24:$S24,12)</f>
        <v>782033532.35000002</v>
      </c>
      <c r="R24" s="57">
        <f>INDEX('[1]Plan-Eco'!$H24:$S24,'[1]Report-Date'!$B$2)</f>
        <v>338577322.46080077</v>
      </c>
      <c r="S24" s="57">
        <f>INDEX('[1]Actual-Eco'!$H24:$S24,'[1]Report-Date'!$B$2)</f>
        <v>267345473.79618001</v>
      </c>
      <c r="T24" s="58">
        <f t="shared" si="5"/>
        <v>78.961423598336907</v>
      </c>
      <c r="U24" s="58">
        <f t="shared" si="6"/>
        <v>34.185934840007505</v>
      </c>
      <c r="V24" s="57">
        <f t="shared" si="7"/>
        <v>-71231848.664620757</v>
      </c>
      <c r="W24" s="37"/>
      <c r="X24" s="57">
        <f>INDEX([1]CPPY!$V24:$AG24,'[1]Report-Date'!$B$2)</f>
        <v>0</v>
      </c>
      <c r="Y24" s="57">
        <f>INDEX('[1]Plan-Eco'!$V24:$AH24,12)</f>
        <v>0</v>
      </c>
      <c r="Z24" s="57">
        <f>INDEX('[1]Plan-Eco'!$V24:$AH24,'[1]Report-Date'!$B$2)</f>
        <v>0</v>
      </c>
      <c r="AA24" s="57">
        <f>INDEX('[1]Actual-Eco'!$V24:$AH24,'[1]Report-Date'!$B$2)</f>
        <v>0</v>
      </c>
      <c r="AB24" s="58">
        <f t="shared" si="9"/>
        <v>0</v>
      </c>
      <c r="AC24" s="58">
        <f t="shared" si="10"/>
        <v>0</v>
      </c>
      <c r="AD24" s="57">
        <f t="shared" si="11"/>
        <v>0</v>
      </c>
      <c r="AE24" s="37"/>
      <c r="AF24" s="57">
        <f>INDEX([1]CPPY!$AJ24:$AU24,'[1]Report-Date'!$B$2)</f>
        <v>0</v>
      </c>
      <c r="AG24" s="57">
        <f>INDEX('[1]Plan-Eco'!$AJ24:$AV24,12)</f>
        <v>0</v>
      </c>
      <c r="AH24" s="57">
        <f>INDEX('[1]Plan-Eco'!$AJ24:$AV24,'[1]Report-Date'!$B$2)</f>
        <v>0</v>
      </c>
      <c r="AI24" s="57">
        <f>INDEX('[1]Actual-Eco'!$AJ24:$AV24,'[1]Report-Date'!$B$2)</f>
        <v>0</v>
      </c>
      <c r="AJ24" s="58">
        <f t="shared" si="13"/>
        <v>0</v>
      </c>
      <c r="AK24" s="58">
        <f t="shared" si="14"/>
        <v>0</v>
      </c>
      <c r="AL24" s="57">
        <f t="shared" si="15"/>
        <v>0</v>
      </c>
      <c r="AM24" s="37"/>
      <c r="AN24" s="57">
        <f>INDEX([1]CPPY!$AX24:$BI24,'[1]Report-Date'!$B$2)</f>
        <v>0</v>
      </c>
      <c r="AO24" s="57">
        <f>INDEX('[1]Plan-Eco'!$AX24:$BI24,12)</f>
        <v>0</v>
      </c>
      <c r="AP24" s="57">
        <f>INDEX('[1]Plan-Eco'!$AX24:$BI24,'[1]Report-Date'!$B$2)</f>
        <v>0</v>
      </c>
      <c r="AQ24" s="57">
        <f>INDEX('[1]Actual-Eco'!$AX24:$BJ24,'[1]Report-Date'!$B$2)</f>
        <v>0</v>
      </c>
      <c r="AR24" s="58">
        <f t="shared" si="17"/>
        <v>0</v>
      </c>
      <c r="AS24" s="58">
        <f t="shared" si="18"/>
        <v>0</v>
      </c>
      <c r="AT24" s="57">
        <f t="shared" si="19"/>
        <v>0</v>
      </c>
      <c r="AX24" s="48"/>
      <c r="AY24" s="48"/>
      <c r="AZ24" s="48"/>
      <c r="BA24" s="48"/>
      <c r="BB24" s="48"/>
      <c r="BC24" s="54"/>
    </row>
    <row r="25" spans="1:55" ht="12.6" customHeight="1">
      <c r="A25" s="55"/>
      <c r="B25" s="55"/>
      <c r="C25" s="55"/>
      <c r="D25" s="55" t="s">
        <v>50</v>
      </c>
      <c r="E25" s="55" t="s">
        <v>51</v>
      </c>
      <c r="F25" s="55"/>
      <c r="G25" s="59">
        <f>SUM(G26:G34)</f>
        <v>0</v>
      </c>
      <c r="H25" s="57">
        <f>SUM(H26:H34)</f>
        <v>195491403.21399999</v>
      </c>
      <c r="I25" s="57">
        <f t="shared" ref="I25:K25" si="47">SUM(I26:I34)</f>
        <v>501621614.69999993</v>
      </c>
      <c r="J25" s="57">
        <f t="shared" si="47"/>
        <v>226606033.5</v>
      </c>
      <c r="K25" s="57">
        <f t="shared" si="47"/>
        <v>218244990.09562004</v>
      </c>
      <c r="L25" s="58">
        <f t="shared" si="1"/>
        <v>96.310317393036243</v>
      </c>
      <c r="M25" s="58">
        <f t="shared" si="2"/>
        <v>43.507891944836494</v>
      </c>
      <c r="N25" s="60">
        <f t="shared" si="3"/>
        <v>-8361043.4043799639</v>
      </c>
      <c r="O25" s="36"/>
      <c r="P25" s="57">
        <f t="shared" ref="P25:S25" si="48">SUM(P26:P34)</f>
        <v>0</v>
      </c>
      <c r="Q25" s="57">
        <f t="shared" si="48"/>
        <v>0</v>
      </c>
      <c r="R25" s="57">
        <f t="shared" si="48"/>
        <v>0</v>
      </c>
      <c r="S25" s="57">
        <f t="shared" si="48"/>
        <v>0</v>
      </c>
      <c r="T25" s="58">
        <f t="shared" si="5"/>
        <v>0</v>
      </c>
      <c r="U25" s="58">
        <f t="shared" si="6"/>
        <v>0</v>
      </c>
      <c r="V25" s="60">
        <f t="shared" si="7"/>
        <v>0</v>
      </c>
      <c r="W25" s="37"/>
      <c r="X25" s="57">
        <f t="shared" ref="X25:AA25" si="49">SUM(X26:X34)</f>
        <v>195491403.21399999</v>
      </c>
      <c r="Y25" s="57">
        <f t="shared" si="49"/>
        <v>501621614.69999993</v>
      </c>
      <c r="Z25" s="57">
        <f t="shared" si="49"/>
        <v>226606033.5</v>
      </c>
      <c r="AA25" s="57">
        <f t="shared" si="49"/>
        <v>218244990.09562004</v>
      </c>
      <c r="AB25" s="58">
        <f t="shared" si="9"/>
        <v>96.310317393036243</v>
      </c>
      <c r="AC25" s="58">
        <f t="shared" si="10"/>
        <v>43.507891944836494</v>
      </c>
      <c r="AD25" s="60">
        <f t="shared" si="11"/>
        <v>-8361043.4043799639</v>
      </c>
      <c r="AE25" s="37"/>
      <c r="AF25" s="57">
        <f t="shared" ref="AF25:AI25" si="50">SUM(AF26:AF34)</f>
        <v>0</v>
      </c>
      <c r="AG25" s="57">
        <f t="shared" si="50"/>
        <v>0</v>
      </c>
      <c r="AH25" s="57">
        <f t="shared" si="50"/>
        <v>0</v>
      </c>
      <c r="AI25" s="57">
        <f t="shared" si="50"/>
        <v>0</v>
      </c>
      <c r="AJ25" s="58">
        <f t="shared" si="13"/>
        <v>0</v>
      </c>
      <c r="AK25" s="58">
        <f t="shared" si="14"/>
        <v>0</v>
      </c>
      <c r="AL25" s="60">
        <f t="shared" si="15"/>
        <v>0</v>
      </c>
      <c r="AM25" s="37"/>
      <c r="AN25" s="57">
        <f t="shared" ref="AN25:AQ25" si="51">SUM(AN26:AN34)</f>
        <v>0</v>
      </c>
      <c r="AO25" s="57">
        <f t="shared" si="51"/>
        <v>0</v>
      </c>
      <c r="AP25" s="57">
        <f t="shared" si="51"/>
        <v>0</v>
      </c>
      <c r="AQ25" s="57">
        <f t="shared" si="51"/>
        <v>0</v>
      </c>
      <c r="AR25" s="58">
        <f t="shared" si="17"/>
        <v>0</v>
      </c>
      <c r="AS25" s="58">
        <f t="shared" si="18"/>
        <v>0</v>
      </c>
      <c r="AT25" s="60">
        <f t="shared" si="19"/>
        <v>0</v>
      </c>
      <c r="AX25" s="48"/>
      <c r="AY25" s="48"/>
      <c r="AZ25" s="48"/>
      <c r="BA25" s="48"/>
      <c r="BB25" s="48"/>
      <c r="BC25" s="54"/>
    </row>
    <row r="26" spans="1:55" ht="12.6" customHeight="1">
      <c r="A26" s="55"/>
      <c r="B26" s="55"/>
      <c r="C26" s="55"/>
      <c r="D26" s="55"/>
      <c r="E26" s="55" t="s">
        <v>52</v>
      </c>
      <c r="F26" s="55" t="s">
        <v>53</v>
      </c>
      <c r="G26" s="56"/>
      <c r="H26" s="57">
        <f t="shared" ref="H26:K34" si="52">P26+X26+AF26+AN26</f>
        <v>189599060.67899999</v>
      </c>
      <c r="I26" s="57">
        <f t="shared" si="52"/>
        <v>457828365.19999999</v>
      </c>
      <c r="J26" s="57">
        <f t="shared" si="52"/>
        <v>221933845.59999999</v>
      </c>
      <c r="K26" s="57">
        <f t="shared" si="52"/>
        <v>204541358.33267</v>
      </c>
      <c r="L26" s="58">
        <f t="shared" si="1"/>
        <v>92.163210969327707</v>
      </c>
      <c r="M26" s="58">
        <f t="shared" si="2"/>
        <v>44.676427648452311</v>
      </c>
      <c r="N26" s="57">
        <f t="shared" si="3"/>
        <v>-17392487.267329991</v>
      </c>
      <c r="O26" s="36"/>
      <c r="P26" s="57">
        <f>INDEX([1]CPPY!$H26:$S26,'[1]Report-Date'!$B$2)</f>
        <v>0</v>
      </c>
      <c r="Q26" s="57">
        <f>INDEX('[1]Plan-Eco'!$H26:$S26,12)</f>
        <v>0</v>
      </c>
      <c r="R26" s="57">
        <f>INDEX('[1]Plan-Eco'!$H26:$S26,'[1]Report-Date'!$B$2)</f>
        <v>0</v>
      </c>
      <c r="S26" s="57">
        <f>INDEX('[1]Actual-Eco'!$H26:$S26,'[1]Report-Date'!$B$2)</f>
        <v>0</v>
      </c>
      <c r="T26" s="58">
        <f t="shared" si="5"/>
        <v>0</v>
      </c>
      <c r="U26" s="58">
        <f t="shared" si="6"/>
        <v>0</v>
      </c>
      <c r="V26" s="57">
        <f t="shared" si="7"/>
        <v>0</v>
      </c>
      <c r="W26" s="37"/>
      <c r="X26" s="57">
        <f>INDEX([1]CPPY!$V26:$AG26,'[1]Report-Date'!$B$2)</f>
        <v>189599060.67899999</v>
      </c>
      <c r="Y26" s="57">
        <f>INDEX('[1]Plan-Eco'!$V26:$AH26,12)</f>
        <v>457828365.19999999</v>
      </c>
      <c r="Z26" s="57">
        <f>INDEX('[1]Plan-Eco'!$V26:$AH26,'[1]Report-Date'!$B$2)</f>
        <v>221933845.59999999</v>
      </c>
      <c r="AA26" s="57">
        <f>INDEX('[1]Actual-Eco'!$V26:$AH26,'[1]Report-Date'!$B$2)</f>
        <v>204541358.33267</v>
      </c>
      <c r="AB26" s="58">
        <f t="shared" si="9"/>
        <v>92.163210969327707</v>
      </c>
      <c r="AC26" s="58">
        <f t="shared" si="10"/>
        <v>44.676427648452311</v>
      </c>
      <c r="AD26" s="57">
        <f t="shared" si="11"/>
        <v>-17392487.267329991</v>
      </c>
      <c r="AE26" s="37"/>
      <c r="AF26" s="57">
        <f>INDEX([1]CPPY!$AJ26:$AU26,'[1]Report-Date'!$B$2)</f>
        <v>0</v>
      </c>
      <c r="AG26" s="57">
        <f>INDEX('[1]Plan-Eco'!$AJ26:$AV26,12)</f>
        <v>0</v>
      </c>
      <c r="AH26" s="57">
        <f>INDEX('[1]Plan-Eco'!$AJ26:$AV26,'[1]Report-Date'!$B$2)</f>
        <v>0</v>
      </c>
      <c r="AI26" s="57">
        <f>INDEX('[1]Actual-Eco'!$AJ26:$AV26,'[1]Report-Date'!$B$2)</f>
        <v>0</v>
      </c>
      <c r="AJ26" s="58">
        <f t="shared" si="13"/>
        <v>0</v>
      </c>
      <c r="AK26" s="58">
        <f t="shared" si="14"/>
        <v>0</v>
      </c>
      <c r="AL26" s="57">
        <f t="shared" si="15"/>
        <v>0</v>
      </c>
      <c r="AM26" s="37"/>
      <c r="AN26" s="57">
        <f>INDEX([1]CPPY!$AX26:$BI26,'[1]Report-Date'!$B$2)</f>
        <v>0</v>
      </c>
      <c r="AO26" s="57">
        <f>INDEX('[1]Plan-Eco'!$AX26:$BI26,12)</f>
        <v>0</v>
      </c>
      <c r="AP26" s="57">
        <f>INDEX('[1]Plan-Eco'!$AX26:$BI26,'[1]Report-Date'!$B$2)</f>
        <v>0</v>
      </c>
      <c r="AQ26" s="57">
        <f>INDEX('[1]Actual-Eco'!$AX26:$BJ26,'[1]Report-Date'!$B$2)</f>
        <v>0</v>
      </c>
      <c r="AR26" s="58">
        <f t="shared" si="17"/>
        <v>0</v>
      </c>
      <c r="AS26" s="58">
        <f t="shared" si="18"/>
        <v>0</v>
      </c>
      <c r="AT26" s="57">
        <f t="shared" si="19"/>
        <v>0</v>
      </c>
      <c r="AX26" s="48"/>
      <c r="AY26" s="48"/>
      <c r="AZ26" s="48"/>
      <c r="BA26" s="48"/>
      <c r="BB26" s="48"/>
      <c r="BC26" s="54"/>
    </row>
    <row r="27" spans="1:55" ht="12.6" customHeight="1">
      <c r="A27" s="55"/>
      <c r="B27" s="55"/>
      <c r="C27" s="55"/>
      <c r="D27" s="55"/>
      <c r="E27" s="55" t="s">
        <v>54</v>
      </c>
      <c r="F27" s="55" t="s">
        <v>55</v>
      </c>
      <c r="G27" s="56"/>
      <c r="H27" s="57">
        <f t="shared" si="52"/>
        <v>6667227.9280000003</v>
      </c>
      <c r="I27" s="57">
        <f t="shared" si="52"/>
        <v>14697169.199999999</v>
      </c>
      <c r="J27" s="57">
        <f t="shared" si="52"/>
        <v>7242118.5999999996</v>
      </c>
      <c r="K27" s="57">
        <f t="shared" si="52"/>
        <v>12538786.373229999</v>
      </c>
      <c r="L27" s="58">
        <f t="shared" si="1"/>
        <v>173.13699299580648</v>
      </c>
      <c r="M27" s="58">
        <f t="shared" si="2"/>
        <v>85.314295580335283</v>
      </c>
      <c r="N27" s="57">
        <f t="shared" si="3"/>
        <v>5296667.7732299995</v>
      </c>
      <c r="O27" s="36"/>
      <c r="P27" s="57">
        <f>INDEX([1]CPPY!$H27:$S27,'[1]Report-Date'!$B$2)</f>
        <v>0</v>
      </c>
      <c r="Q27" s="57">
        <f>INDEX('[1]Plan-Eco'!$H27:$S27,12)</f>
        <v>0</v>
      </c>
      <c r="R27" s="57">
        <f>INDEX('[1]Plan-Eco'!$H27:$S27,'[1]Report-Date'!$B$2)</f>
        <v>0</v>
      </c>
      <c r="S27" s="57">
        <f>INDEX('[1]Actual-Eco'!$H27:$S27,'[1]Report-Date'!$B$2)</f>
        <v>0</v>
      </c>
      <c r="T27" s="58">
        <f t="shared" si="5"/>
        <v>0</v>
      </c>
      <c r="U27" s="58">
        <f t="shared" si="6"/>
        <v>0</v>
      </c>
      <c r="V27" s="57">
        <f t="shared" si="7"/>
        <v>0</v>
      </c>
      <c r="W27" s="37"/>
      <c r="X27" s="57">
        <f>INDEX([1]CPPY!$V27:$AG27,'[1]Report-Date'!$B$2)</f>
        <v>6667227.9280000003</v>
      </c>
      <c r="Y27" s="57">
        <f>INDEX('[1]Plan-Eco'!$V27:$AH27,12)</f>
        <v>14697169.199999999</v>
      </c>
      <c r="Z27" s="57">
        <f>INDEX('[1]Plan-Eco'!$V27:$AH27,'[1]Report-Date'!$B$2)</f>
        <v>7242118.5999999996</v>
      </c>
      <c r="AA27" s="57">
        <f>INDEX('[1]Actual-Eco'!$V27:$AH27,'[1]Report-Date'!$B$2)</f>
        <v>12538786.373229999</v>
      </c>
      <c r="AB27" s="58">
        <f t="shared" si="9"/>
        <v>173.13699299580648</v>
      </c>
      <c r="AC27" s="58">
        <f t="shared" si="10"/>
        <v>85.314295580335283</v>
      </c>
      <c r="AD27" s="57">
        <f t="shared" si="11"/>
        <v>5296667.7732299995</v>
      </c>
      <c r="AE27" s="37"/>
      <c r="AF27" s="57">
        <f>INDEX([1]CPPY!$AJ27:$AU27,'[1]Report-Date'!$B$2)</f>
        <v>0</v>
      </c>
      <c r="AG27" s="57">
        <f>INDEX('[1]Plan-Eco'!$AJ27:$AV27,12)</f>
        <v>0</v>
      </c>
      <c r="AH27" s="57">
        <f>INDEX('[1]Plan-Eco'!$AJ27:$AV27,'[1]Report-Date'!$B$2)</f>
        <v>0</v>
      </c>
      <c r="AI27" s="57">
        <f>INDEX('[1]Actual-Eco'!$AJ27:$AV27,'[1]Report-Date'!$B$2)</f>
        <v>0</v>
      </c>
      <c r="AJ27" s="58">
        <f t="shared" si="13"/>
        <v>0</v>
      </c>
      <c r="AK27" s="58">
        <f t="shared" si="14"/>
        <v>0</v>
      </c>
      <c r="AL27" s="57">
        <f t="shared" si="15"/>
        <v>0</v>
      </c>
      <c r="AM27" s="37"/>
      <c r="AN27" s="57">
        <f>INDEX([1]CPPY!$AX27:$BI27,'[1]Report-Date'!$B$2)</f>
        <v>0</v>
      </c>
      <c r="AO27" s="57">
        <f>INDEX('[1]Plan-Eco'!$AX27:$BI27,12)</f>
        <v>0</v>
      </c>
      <c r="AP27" s="57">
        <f>INDEX('[1]Plan-Eco'!$AX27:$BI27,'[1]Report-Date'!$B$2)</f>
        <v>0</v>
      </c>
      <c r="AQ27" s="57">
        <f>INDEX('[1]Actual-Eco'!$AX27:$BJ27,'[1]Report-Date'!$B$2)</f>
        <v>0</v>
      </c>
      <c r="AR27" s="58">
        <f t="shared" si="17"/>
        <v>0</v>
      </c>
      <c r="AS27" s="58">
        <f t="shared" si="18"/>
        <v>0</v>
      </c>
      <c r="AT27" s="57">
        <f t="shared" si="19"/>
        <v>0</v>
      </c>
      <c r="AX27" s="48"/>
      <c r="AY27" s="48"/>
      <c r="AZ27" s="48"/>
      <c r="BA27" s="48"/>
      <c r="BB27" s="48"/>
      <c r="BC27" s="54"/>
    </row>
    <row r="28" spans="1:55" ht="12.6" customHeight="1">
      <c r="A28" s="55"/>
      <c r="B28" s="55"/>
      <c r="C28" s="55"/>
      <c r="D28" s="55"/>
      <c r="E28" s="55" t="s">
        <v>56</v>
      </c>
      <c r="F28" s="55" t="s">
        <v>57</v>
      </c>
      <c r="G28" s="56"/>
      <c r="H28" s="57">
        <f t="shared" si="52"/>
        <v>0</v>
      </c>
      <c r="I28" s="57">
        <f t="shared" si="52"/>
        <v>20000000</v>
      </c>
      <c r="J28" s="57">
        <f t="shared" si="52"/>
        <v>112200</v>
      </c>
      <c r="K28" s="57">
        <f t="shared" si="52"/>
        <v>21117.035019999999</v>
      </c>
      <c r="L28" s="58">
        <f t="shared" si="1"/>
        <v>18.820886827094473</v>
      </c>
      <c r="M28" s="58">
        <f t="shared" si="2"/>
        <v>0.10558517510000001</v>
      </c>
      <c r="N28" s="57">
        <f t="shared" si="3"/>
        <v>-91082.964980000004</v>
      </c>
      <c r="O28" s="36"/>
      <c r="P28" s="57">
        <f>INDEX([1]CPPY!$H28:$S28,'[1]Report-Date'!$B$2)</f>
        <v>0</v>
      </c>
      <c r="Q28" s="57">
        <f>INDEX('[1]Plan-Eco'!$H28:$S28,12)</f>
        <v>0</v>
      </c>
      <c r="R28" s="57">
        <f>INDEX('[1]Plan-Eco'!$H28:$S28,'[1]Report-Date'!$B$2)</f>
        <v>0</v>
      </c>
      <c r="S28" s="57">
        <f>INDEX('[1]Actual-Eco'!$H28:$S28,'[1]Report-Date'!$B$2)</f>
        <v>0</v>
      </c>
      <c r="T28" s="58">
        <f t="shared" si="5"/>
        <v>0</v>
      </c>
      <c r="U28" s="58">
        <f t="shared" si="6"/>
        <v>0</v>
      </c>
      <c r="V28" s="57">
        <f t="shared" si="7"/>
        <v>0</v>
      </c>
      <c r="W28" s="37"/>
      <c r="X28" s="57">
        <f>INDEX([1]CPPY!$V28:$AG28,'[1]Report-Date'!$B$2)</f>
        <v>0</v>
      </c>
      <c r="Y28" s="57">
        <f>INDEX('[1]Plan-Eco'!$V28:$AH28,12)</f>
        <v>20000000</v>
      </c>
      <c r="Z28" s="57">
        <f>INDEX('[1]Plan-Eco'!$V28:$AH28,'[1]Report-Date'!$B$2)</f>
        <v>112200</v>
      </c>
      <c r="AA28" s="57">
        <f>INDEX('[1]Actual-Eco'!$V28:$AH28,'[1]Report-Date'!$B$2)</f>
        <v>21117.035019999999</v>
      </c>
      <c r="AB28" s="58">
        <f t="shared" si="9"/>
        <v>18.820886827094473</v>
      </c>
      <c r="AC28" s="58">
        <f t="shared" si="10"/>
        <v>0.10558517510000001</v>
      </c>
      <c r="AD28" s="57">
        <f t="shared" si="11"/>
        <v>-91082.964980000004</v>
      </c>
      <c r="AE28" s="37"/>
      <c r="AF28" s="57">
        <f>INDEX([1]CPPY!$AJ28:$AU28,'[1]Report-Date'!$B$2)</f>
        <v>0</v>
      </c>
      <c r="AG28" s="57">
        <f>INDEX('[1]Plan-Eco'!$AJ28:$AV28,12)</f>
        <v>0</v>
      </c>
      <c r="AH28" s="57">
        <f>INDEX('[1]Plan-Eco'!$AJ28:$AV28,'[1]Report-Date'!$B$2)</f>
        <v>0</v>
      </c>
      <c r="AI28" s="57">
        <f>INDEX('[1]Actual-Eco'!$AJ28:$AV28,'[1]Report-Date'!$B$2)</f>
        <v>0</v>
      </c>
      <c r="AJ28" s="58">
        <f t="shared" si="13"/>
        <v>0</v>
      </c>
      <c r="AK28" s="58">
        <f t="shared" si="14"/>
        <v>0</v>
      </c>
      <c r="AL28" s="57">
        <f t="shared" si="15"/>
        <v>0</v>
      </c>
      <c r="AM28" s="37"/>
      <c r="AN28" s="57">
        <f>INDEX([1]CPPY!$AX28:$BI28,'[1]Report-Date'!$B$2)</f>
        <v>0</v>
      </c>
      <c r="AO28" s="57">
        <f>INDEX('[1]Plan-Eco'!$AX28:$BI28,12)</f>
        <v>0</v>
      </c>
      <c r="AP28" s="57">
        <f>INDEX('[1]Plan-Eco'!$AX28:$BI28,'[1]Report-Date'!$B$2)</f>
        <v>0</v>
      </c>
      <c r="AQ28" s="57">
        <f>INDEX('[1]Actual-Eco'!$AX28:$BJ28,'[1]Report-Date'!$B$2)</f>
        <v>0</v>
      </c>
      <c r="AR28" s="58">
        <f t="shared" si="17"/>
        <v>0</v>
      </c>
      <c r="AS28" s="58">
        <f t="shared" si="18"/>
        <v>0</v>
      </c>
      <c r="AT28" s="57">
        <f t="shared" si="19"/>
        <v>0</v>
      </c>
      <c r="AX28" s="48"/>
      <c r="AY28" s="48"/>
      <c r="AZ28" s="48"/>
      <c r="BA28" s="48"/>
      <c r="BB28" s="48"/>
      <c r="BC28" s="54"/>
    </row>
    <row r="29" spans="1:55" ht="12.6" customHeight="1">
      <c r="A29" s="55"/>
      <c r="B29" s="55"/>
      <c r="C29" s="55"/>
      <c r="D29" s="55"/>
      <c r="E29" s="55" t="s">
        <v>58</v>
      </c>
      <c r="F29" s="55" t="s">
        <v>59</v>
      </c>
      <c r="G29" s="56"/>
      <c r="H29" s="57">
        <f t="shared" si="52"/>
        <v>5976188.04</v>
      </c>
      <c r="I29" s="57">
        <f t="shared" si="52"/>
        <v>14031684</v>
      </c>
      <c r="J29" s="57">
        <f t="shared" si="52"/>
        <v>9360548.5999999996</v>
      </c>
      <c r="K29" s="57">
        <f t="shared" si="52"/>
        <v>7651485.3993199999</v>
      </c>
      <c r="L29" s="58">
        <f t="shared" si="1"/>
        <v>81.741847901094175</v>
      </c>
      <c r="M29" s="58">
        <f t="shared" si="2"/>
        <v>54.530057827128942</v>
      </c>
      <c r="N29" s="57">
        <f t="shared" si="3"/>
        <v>-1709063.2006799998</v>
      </c>
      <c r="O29" s="36"/>
      <c r="P29" s="57">
        <f>INDEX([1]CPPY!$H29:$S29,'[1]Report-Date'!$B$2)</f>
        <v>0</v>
      </c>
      <c r="Q29" s="57">
        <f>INDEX('[1]Plan-Eco'!$H29:$S29,12)</f>
        <v>0</v>
      </c>
      <c r="R29" s="57">
        <f>INDEX('[1]Plan-Eco'!$H29:$S29,'[1]Report-Date'!$B$2)</f>
        <v>0</v>
      </c>
      <c r="S29" s="57">
        <f>INDEX('[1]Actual-Eco'!$H29:$S29,'[1]Report-Date'!$B$2)</f>
        <v>0</v>
      </c>
      <c r="T29" s="58">
        <f t="shared" si="5"/>
        <v>0</v>
      </c>
      <c r="U29" s="58">
        <f t="shared" si="6"/>
        <v>0</v>
      </c>
      <c r="V29" s="57">
        <f t="shared" si="7"/>
        <v>0</v>
      </c>
      <c r="W29" s="37"/>
      <c r="X29" s="57">
        <f>INDEX([1]CPPY!$V29:$AG29,'[1]Report-Date'!$B$2)</f>
        <v>5976188.04</v>
      </c>
      <c r="Y29" s="57">
        <f>INDEX('[1]Plan-Eco'!$V29:$AH29,12)</f>
        <v>14031684</v>
      </c>
      <c r="Z29" s="57">
        <f>INDEX('[1]Plan-Eco'!$V29:$AH29,'[1]Report-Date'!$B$2)</f>
        <v>9360548.5999999996</v>
      </c>
      <c r="AA29" s="57">
        <f>INDEX('[1]Actual-Eco'!$V29:$AH29,'[1]Report-Date'!$B$2)</f>
        <v>7651485.3993199999</v>
      </c>
      <c r="AB29" s="58">
        <f t="shared" si="9"/>
        <v>81.741847901094175</v>
      </c>
      <c r="AC29" s="58">
        <f t="shared" si="10"/>
        <v>54.530057827128942</v>
      </c>
      <c r="AD29" s="57">
        <f t="shared" si="11"/>
        <v>-1709063.2006799998</v>
      </c>
      <c r="AE29" s="37"/>
      <c r="AF29" s="57">
        <f>INDEX([1]CPPY!$AJ29:$AU29,'[1]Report-Date'!$B$2)</f>
        <v>0</v>
      </c>
      <c r="AG29" s="57">
        <f>INDEX('[1]Plan-Eco'!$AJ29:$AV29,12)</f>
        <v>0</v>
      </c>
      <c r="AH29" s="57">
        <f>INDEX('[1]Plan-Eco'!$AJ29:$AV29,'[1]Report-Date'!$B$2)</f>
        <v>0</v>
      </c>
      <c r="AI29" s="57">
        <f>INDEX('[1]Actual-Eco'!$AJ29:$AV29,'[1]Report-Date'!$B$2)</f>
        <v>0</v>
      </c>
      <c r="AJ29" s="58">
        <f t="shared" si="13"/>
        <v>0</v>
      </c>
      <c r="AK29" s="58">
        <f t="shared" si="14"/>
        <v>0</v>
      </c>
      <c r="AL29" s="57">
        <f t="shared" si="15"/>
        <v>0</v>
      </c>
      <c r="AM29" s="37"/>
      <c r="AN29" s="57">
        <f>INDEX([1]CPPY!$AX29:$BI29,'[1]Report-Date'!$B$2)</f>
        <v>0</v>
      </c>
      <c r="AO29" s="57">
        <f>INDEX('[1]Plan-Eco'!$AX29:$BI29,12)</f>
        <v>0</v>
      </c>
      <c r="AP29" s="57">
        <f>INDEX('[1]Plan-Eco'!$AX29:$BI29,'[1]Report-Date'!$B$2)</f>
        <v>0</v>
      </c>
      <c r="AQ29" s="57">
        <f>INDEX('[1]Actual-Eco'!$AX29:$BJ29,'[1]Report-Date'!$B$2)</f>
        <v>0</v>
      </c>
      <c r="AR29" s="58">
        <f t="shared" si="17"/>
        <v>0</v>
      </c>
      <c r="AS29" s="58">
        <f t="shared" si="18"/>
        <v>0</v>
      </c>
      <c r="AT29" s="57">
        <f t="shared" si="19"/>
        <v>0</v>
      </c>
      <c r="AX29" s="48"/>
      <c r="AY29" s="48"/>
      <c r="AZ29" s="48"/>
      <c r="BA29" s="48"/>
      <c r="BB29" s="48"/>
      <c r="BC29" s="54"/>
    </row>
    <row r="30" spans="1:55" ht="12.6" customHeight="1">
      <c r="A30" s="55"/>
      <c r="B30" s="55"/>
      <c r="C30" s="55"/>
      <c r="D30" s="55"/>
      <c r="E30" s="55" t="s">
        <v>60</v>
      </c>
      <c r="F30" s="55" t="s">
        <v>61</v>
      </c>
      <c r="G30" s="56"/>
      <c r="H30" s="57">
        <f t="shared" si="52"/>
        <v>60.4</v>
      </c>
      <c r="I30" s="57">
        <f t="shared" si="52"/>
        <v>118950</v>
      </c>
      <c r="J30" s="57">
        <f t="shared" si="52"/>
        <v>739.5</v>
      </c>
      <c r="K30" s="57">
        <f t="shared" si="52"/>
        <v>7882.0140000000001</v>
      </c>
      <c r="L30" s="58">
        <f t="shared" si="1"/>
        <v>1065.857200811359</v>
      </c>
      <c r="M30" s="58">
        <f t="shared" si="2"/>
        <v>6.6263253467843635</v>
      </c>
      <c r="N30" s="57">
        <f t="shared" si="3"/>
        <v>7142.5140000000001</v>
      </c>
      <c r="O30" s="36"/>
      <c r="P30" s="57">
        <f>INDEX([1]CPPY!$H30:$S30,'[1]Report-Date'!$B$2)</f>
        <v>0</v>
      </c>
      <c r="Q30" s="57">
        <f>INDEX('[1]Plan-Eco'!$H30:$S30,12)</f>
        <v>0</v>
      </c>
      <c r="R30" s="57">
        <f>INDEX('[1]Plan-Eco'!$H30:$S30,'[1]Report-Date'!$B$2)</f>
        <v>0</v>
      </c>
      <c r="S30" s="57">
        <f>INDEX('[1]Actual-Eco'!$H30:$S30,'[1]Report-Date'!$B$2)</f>
        <v>0</v>
      </c>
      <c r="T30" s="58">
        <f t="shared" si="5"/>
        <v>0</v>
      </c>
      <c r="U30" s="58">
        <f t="shared" si="6"/>
        <v>0</v>
      </c>
      <c r="V30" s="57">
        <f t="shared" si="7"/>
        <v>0</v>
      </c>
      <c r="W30" s="37"/>
      <c r="X30" s="57">
        <f>INDEX([1]CPPY!$V30:$AG30,'[1]Report-Date'!$B$2)</f>
        <v>60.4</v>
      </c>
      <c r="Y30" s="57">
        <f>INDEX('[1]Plan-Eco'!$V30:$AH30,12)</f>
        <v>118950</v>
      </c>
      <c r="Z30" s="57">
        <f>INDEX('[1]Plan-Eco'!$V30:$AH30,'[1]Report-Date'!$B$2)</f>
        <v>739.5</v>
      </c>
      <c r="AA30" s="57">
        <f>INDEX('[1]Actual-Eco'!$V30:$AH30,'[1]Report-Date'!$B$2)</f>
        <v>7882.0140000000001</v>
      </c>
      <c r="AB30" s="58">
        <f t="shared" si="9"/>
        <v>1065.857200811359</v>
      </c>
      <c r="AC30" s="58">
        <f t="shared" si="10"/>
        <v>6.6263253467843635</v>
      </c>
      <c r="AD30" s="57">
        <f t="shared" si="11"/>
        <v>7142.5140000000001</v>
      </c>
      <c r="AE30" s="37"/>
      <c r="AF30" s="57">
        <f>INDEX([1]CPPY!$AJ30:$AU30,'[1]Report-Date'!$B$2)</f>
        <v>0</v>
      </c>
      <c r="AG30" s="57">
        <f>INDEX('[1]Plan-Eco'!$AJ30:$AV30,12)</f>
        <v>0</v>
      </c>
      <c r="AH30" s="57">
        <f>INDEX('[1]Plan-Eco'!$AJ30:$AV30,'[1]Report-Date'!$B$2)</f>
        <v>0</v>
      </c>
      <c r="AI30" s="57">
        <f>INDEX('[1]Actual-Eco'!$AJ30:$AV30,'[1]Report-Date'!$B$2)</f>
        <v>0</v>
      </c>
      <c r="AJ30" s="58">
        <f t="shared" si="13"/>
        <v>0</v>
      </c>
      <c r="AK30" s="58">
        <f t="shared" si="14"/>
        <v>0</v>
      </c>
      <c r="AL30" s="57">
        <f t="shared" si="15"/>
        <v>0</v>
      </c>
      <c r="AM30" s="37"/>
      <c r="AN30" s="57">
        <f>INDEX([1]CPPY!$AX30:$BI30,'[1]Report-Date'!$B$2)</f>
        <v>0</v>
      </c>
      <c r="AO30" s="57">
        <f>INDEX('[1]Plan-Eco'!$AX30:$BI30,12)</f>
        <v>0</v>
      </c>
      <c r="AP30" s="57">
        <f>INDEX('[1]Plan-Eco'!$AX30:$BI30,'[1]Report-Date'!$B$2)</f>
        <v>0</v>
      </c>
      <c r="AQ30" s="57">
        <f>INDEX('[1]Actual-Eco'!$AX30:$BJ30,'[1]Report-Date'!$B$2)</f>
        <v>0</v>
      </c>
      <c r="AR30" s="58">
        <f t="shared" si="17"/>
        <v>0</v>
      </c>
      <c r="AS30" s="58">
        <f t="shared" si="18"/>
        <v>0</v>
      </c>
      <c r="AT30" s="57">
        <f t="shared" si="19"/>
        <v>0</v>
      </c>
      <c r="AX30" s="48"/>
      <c r="AY30" s="48"/>
      <c r="AZ30" s="48"/>
      <c r="BA30" s="48"/>
      <c r="BB30" s="48"/>
      <c r="BC30" s="54"/>
    </row>
    <row r="31" spans="1:55" ht="12.6" customHeight="1">
      <c r="A31" s="55"/>
      <c r="B31" s="55"/>
      <c r="C31" s="55"/>
      <c r="D31" s="55"/>
      <c r="E31" s="55" t="s">
        <v>62</v>
      </c>
      <c r="F31" s="55" t="s">
        <v>63</v>
      </c>
      <c r="G31" s="56"/>
      <c r="H31" s="57">
        <f t="shared" si="52"/>
        <v>92006.9</v>
      </c>
      <c r="I31" s="57">
        <f t="shared" si="52"/>
        <v>11500</v>
      </c>
      <c r="J31" s="57">
        <f t="shared" si="52"/>
        <v>40962.5</v>
      </c>
      <c r="K31" s="57">
        <f t="shared" si="52"/>
        <v>38010.444219999998</v>
      </c>
      <c r="L31" s="58">
        <f t="shared" si="1"/>
        <v>92.793272432102526</v>
      </c>
      <c r="M31" s="58">
        <f t="shared" si="2"/>
        <v>330.52560191304343</v>
      </c>
      <c r="N31" s="57">
        <f t="shared" si="3"/>
        <v>-2952.0557800000024</v>
      </c>
      <c r="O31" s="36"/>
      <c r="P31" s="57">
        <f>INDEX([1]CPPY!$H31:$S31,'[1]Report-Date'!$B$2)</f>
        <v>0</v>
      </c>
      <c r="Q31" s="57">
        <f>INDEX('[1]Plan-Eco'!$H31:$S31,12)</f>
        <v>0</v>
      </c>
      <c r="R31" s="57">
        <f>INDEX('[1]Plan-Eco'!$H31:$S31,'[1]Report-Date'!$B$2)</f>
        <v>0</v>
      </c>
      <c r="S31" s="57">
        <f>INDEX('[1]Actual-Eco'!$H31:$S31,'[1]Report-Date'!$B$2)</f>
        <v>0</v>
      </c>
      <c r="T31" s="58">
        <f t="shared" si="5"/>
        <v>0</v>
      </c>
      <c r="U31" s="58">
        <f t="shared" si="6"/>
        <v>0</v>
      </c>
      <c r="V31" s="57">
        <f t="shared" si="7"/>
        <v>0</v>
      </c>
      <c r="W31" s="37"/>
      <c r="X31" s="57">
        <f>INDEX([1]CPPY!$V31:$AG31,'[1]Report-Date'!$B$2)</f>
        <v>92006.9</v>
      </c>
      <c r="Y31" s="57">
        <f>INDEX('[1]Plan-Eco'!$V31:$AH31,12)</f>
        <v>11500</v>
      </c>
      <c r="Z31" s="57">
        <f>INDEX('[1]Plan-Eco'!$V31:$AH31,'[1]Report-Date'!$B$2)</f>
        <v>40962.5</v>
      </c>
      <c r="AA31" s="57">
        <f>INDEX('[1]Actual-Eco'!$V31:$AH31,'[1]Report-Date'!$B$2)</f>
        <v>38010.444219999998</v>
      </c>
      <c r="AB31" s="58">
        <f t="shared" si="9"/>
        <v>92.793272432102526</v>
      </c>
      <c r="AC31" s="58">
        <f t="shared" si="10"/>
        <v>330.52560191304343</v>
      </c>
      <c r="AD31" s="57">
        <f t="shared" si="11"/>
        <v>-2952.0557800000024</v>
      </c>
      <c r="AE31" s="37"/>
      <c r="AF31" s="57">
        <f>INDEX([1]CPPY!$AJ31:$AU31,'[1]Report-Date'!$B$2)</f>
        <v>0</v>
      </c>
      <c r="AG31" s="57">
        <f>INDEX('[1]Plan-Eco'!$AJ31:$AV31,12)</f>
        <v>0</v>
      </c>
      <c r="AH31" s="57">
        <f>INDEX('[1]Plan-Eco'!$AJ31:$AV31,'[1]Report-Date'!$B$2)</f>
        <v>0</v>
      </c>
      <c r="AI31" s="57">
        <f>INDEX('[1]Actual-Eco'!$AJ31:$AV31,'[1]Report-Date'!$B$2)</f>
        <v>0</v>
      </c>
      <c r="AJ31" s="58">
        <f t="shared" si="13"/>
        <v>0</v>
      </c>
      <c r="AK31" s="58">
        <f t="shared" si="14"/>
        <v>0</v>
      </c>
      <c r="AL31" s="57">
        <f t="shared" si="15"/>
        <v>0</v>
      </c>
      <c r="AM31" s="37"/>
      <c r="AN31" s="57">
        <f>INDEX([1]CPPY!$AX31:$BI31,'[1]Report-Date'!$B$2)</f>
        <v>0</v>
      </c>
      <c r="AO31" s="57">
        <f>INDEX('[1]Plan-Eco'!$AX31:$BI31,12)</f>
        <v>0</v>
      </c>
      <c r="AP31" s="57">
        <f>INDEX('[1]Plan-Eco'!$AX31:$BI31,'[1]Report-Date'!$B$2)</f>
        <v>0</v>
      </c>
      <c r="AQ31" s="57">
        <f>INDEX('[1]Actual-Eco'!$AX31:$BJ31,'[1]Report-Date'!$B$2)</f>
        <v>0</v>
      </c>
      <c r="AR31" s="58">
        <f t="shared" si="17"/>
        <v>0</v>
      </c>
      <c r="AS31" s="58">
        <f t="shared" si="18"/>
        <v>0</v>
      </c>
      <c r="AT31" s="57">
        <f t="shared" si="19"/>
        <v>0</v>
      </c>
      <c r="AX31" s="48"/>
      <c r="AY31" s="48"/>
      <c r="AZ31" s="48"/>
      <c r="BA31" s="48"/>
      <c r="BB31" s="48"/>
      <c r="BC31" s="54"/>
    </row>
    <row r="32" spans="1:55" ht="12.6" customHeight="1">
      <c r="A32" s="55"/>
      <c r="B32" s="55"/>
      <c r="C32" s="55"/>
      <c r="D32" s="55"/>
      <c r="E32" s="55" t="s">
        <v>64</v>
      </c>
      <c r="F32" s="55" t="s">
        <v>65</v>
      </c>
      <c r="G32" s="56"/>
      <c r="H32" s="57">
        <f t="shared" si="52"/>
        <v>2328629.1230000001</v>
      </c>
      <c r="I32" s="57">
        <f t="shared" si="52"/>
        <v>4719283.9000000004</v>
      </c>
      <c r="J32" s="57">
        <f t="shared" si="52"/>
        <v>2667905.7999999998</v>
      </c>
      <c r="K32" s="57">
        <f t="shared" si="52"/>
        <v>2685329.1447299998</v>
      </c>
      <c r="L32" s="58">
        <f t="shared" si="1"/>
        <v>100.65307196116144</v>
      </c>
      <c r="M32" s="58">
        <f t="shared" si="2"/>
        <v>56.901199453798476</v>
      </c>
      <c r="N32" s="57">
        <f t="shared" si="3"/>
        <v>17423.344730000012</v>
      </c>
      <c r="O32" s="36"/>
      <c r="P32" s="57">
        <f>INDEX([1]CPPY!$H32:$S32,'[1]Report-Date'!$B$2)</f>
        <v>0</v>
      </c>
      <c r="Q32" s="57">
        <f>INDEX('[1]Plan-Eco'!$H32:$S32,12)</f>
        <v>0</v>
      </c>
      <c r="R32" s="57">
        <f>INDEX('[1]Plan-Eco'!$H32:$S32,'[1]Report-Date'!$B$2)</f>
        <v>0</v>
      </c>
      <c r="S32" s="57">
        <f>INDEX('[1]Actual-Eco'!$H32:$S32,'[1]Report-Date'!$B$2)</f>
        <v>0</v>
      </c>
      <c r="T32" s="58">
        <f t="shared" si="5"/>
        <v>0</v>
      </c>
      <c r="U32" s="58">
        <f t="shared" si="6"/>
        <v>0</v>
      </c>
      <c r="V32" s="57">
        <f t="shared" si="7"/>
        <v>0</v>
      </c>
      <c r="W32" s="37"/>
      <c r="X32" s="57">
        <f>INDEX([1]CPPY!$V32:$AG32,'[1]Report-Date'!$B$2)</f>
        <v>2328629.1230000001</v>
      </c>
      <c r="Y32" s="57">
        <f>INDEX('[1]Plan-Eco'!$V32:$AH32,12)</f>
        <v>4719283.9000000004</v>
      </c>
      <c r="Z32" s="57">
        <f>INDEX('[1]Plan-Eco'!$V32:$AH32,'[1]Report-Date'!$B$2)</f>
        <v>2667905.7999999998</v>
      </c>
      <c r="AA32" s="57">
        <f>INDEX('[1]Actual-Eco'!$V32:$AH32,'[1]Report-Date'!$B$2)</f>
        <v>2685329.1447299998</v>
      </c>
      <c r="AB32" s="58">
        <f t="shared" si="9"/>
        <v>100.65307196116144</v>
      </c>
      <c r="AC32" s="58">
        <f t="shared" si="10"/>
        <v>56.901199453798476</v>
      </c>
      <c r="AD32" s="57">
        <f t="shared" si="11"/>
        <v>17423.344730000012</v>
      </c>
      <c r="AE32" s="37"/>
      <c r="AF32" s="57">
        <f>INDEX([1]CPPY!$AJ32:$AU32,'[1]Report-Date'!$B$2)</f>
        <v>0</v>
      </c>
      <c r="AG32" s="57">
        <f>INDEX('[1]Plan-Eco'!$AJ32:$AV32,12)</f>
        <v>0</v>
      </c>
      <c r="AH32" s="57">
        <f>INDEX('[1]Plan-Eco'!$AJ32:$AV32,'[1]Report-Date'!$B$2)</f>
        <v>0</v>
      </c>
      <c r="AI32" s="57">
        <f>INDEX('[1]Actual-Eco'!$AJ32:$AV32,'[1]Report-Date'!$B$2)</f>
        <v>0</v>
      </c>
      <c r="AJ32" s="58">
        <f t="shared" si="13"/>
        <v>0</v>
      </c>
      <c r="AK32" s="58">
        <f t="shared" si="14"/>
        <v>0</v>
      </c>
      <c r="AL32" s="57">
        <f t="shared" si="15"/>
        <v>0</v>
      </c>
      <c r="AM32" s="37"/>
      <c r="AN32" s="57">
        <f>INDEX([1]CPPY!$AX32:$BI32,'[1]Report-Date'!$B$2)</f>
        <v>0</v>
      </c>
      <c r="AO32" s="57">
        <f>INDEX('[1]Plan-Eco'!$AX32:$BI32,12)</f>
        <v>0</v>
      </c>
      <c r="AP32" s="57">
        <f>INDEX('[1]Plan-Eco'!$AX32:$BI32,'[1]Report-Date'!$B$2)</f>
        <v>0</v>
      </c>
      <c r="AQ32" s="57">
        <f>INDEX('[1]Actual-Eco'!$AX32:$BJ32,'[1]Report-Date'!$B$2)</f>
        <v>0</v>
      </c>
      <c r="AR32" s="58">
        <f t="shared" si="17"/>
        <v>0</v>
      </c>
      <c r="AS32" s="58">
        <f t="shared" si="18"/>
        <v>0</v>
      </c>
      <c r="AT32" s="57">
        <f t="shared" si="19"/>
        <v>0</v>
      </c>
      <c r="AX32" s="42"/>
      <c r="AY32" s="42"/>
      <c r="AZ32" s="43"/>
      <c r="BA32" s="42"/>
      <c r="BB32" s="42"/>
      <c r="BC32" s="42"/>
    </row>
    <row r="33" spans="1:55" ht="12.6" customHeight="1">
      <c r="A33" s="55"/>
      <c r="B33" s="55"/>
      <c r="C33" s="55"/>
      <c r="D33" s="55"/>
      <c r="E33" s="55" t="s">
        <v>66</v>
      </c>
      <c r="F33" s="55" t="s">
        <v>67</v>
      </c>
      <c r="G33" s="56"/>
      <c r="H33" s="57">
        <f t="shared" si="52"/>
        <v>9868134.1439999994</v>
      </c>
      <c r="I33" s="57">
        <f t="shared" si="52"/>
        <v>14627562.4</v>
      </c>
      <c r="J33" s="57">
        <f t="shared" si="52"/>
        <v>10834160.4</v>
      </c>
      <c r="K33" s="57">
        <f t="shared" si="52"/>
        <v>14529812.638430001</v>
      </c>
      <c r="L33" s="58">
        <f t="shared" si="1"/>
        <v>134.11110877064365</v>
      </c>
      <c r="M33" s="58">
        <f t="shared" si="2"/>
        <v>99.331742645172383</v>
      </c>
      <c r="N33" s="57">
        <f t="shared" si="3"/>
        <v>3695652.2384300008</v>
      </c>
      <c r="O33" s="36"/>
      <c r="P33" s="57">
        <f>INDEX([1]CPPY!$H33:$S33,'[1]Report-Date'!$B$2)</f>
        <v>0</v>
      </c>
      <c r="Q33" s="57">
        <f>INDEX('[1]Plan-Eco'!$H33:$S33,12)</f>
        <v>0</v>
      </c>
      <c r="R33" s="57">
        <f>INDEX('[1]Plan-Eco'!$H33:$S33,'[1]Report-Date'!$B$2)</f>
        <v>0</v>
      </c>
      <c r="S33" s="57">
        <f>INDEX('[1]Actual-Eco'!$H33:$S33,'[1]Report-Date'!$B$2)</f>
        <v>0</v>
      </c>
      <c r="T33" s="58">
        <f t="shared" si="5"/>
        <v>0</v>
      </c>
      <c r="U33" s="58">
        <f t="shared" si="6"/>
        <v>0</v>
      </c>
      <c r="V33" s="57">
        <f t="shared" si="7"/>
        <v>0</v>
      </c>
      <c r="W33" s="37"/>
      <c r="X33" s="57">
        <f>INDEX([1]CPPY!$V33:$AG33,'[1]Report-Date'!$B$2)</f>
        <v>9868134.1439999994</v>
      </c>
      <c r="Y33" s="57">
        <f>INDEX('[1]Plan-Eco'!$V33:$AH33,12)</f>
        <v>14627562.4</v>
      </c>
      <c r="Z33" s="57">
        <f>INDEX('[1]Plan-Eco'!$V33:$AH33,'[1]Report-Date'!$B$2)</f>
        <v>10834160.4</v>
      </c>
      <c r="AA33" s="57">
        <f>INDEX('[1]Actual-Eco'!$V33:$AH33,'[1]Report-Date'!$B$2)</f>
        <v>14529812.638430001</v>
      </c>
      <c r="AB33" s="58">
        <f t="shared" si="9"/>
        <v>134.11110877064365</v>
      </c>
      <c r="AC33" s="58">
        <f t="shared" si="10"/>
        <v>99.331742645172383</v>
      </c>
      <c r="AD33" s="57">
        <f t="shared" si="11"/>
        <v>3695652.2384300008</v>
      </c>
      <c r="AE33" s="37"/>
      <c r="AF33" s="57">
        <f>INDEX([1]CPPY!$AJ33:$AU33,'[1]Report-Date'!$B$2)</f>
        <v>0</v>
      </c>
      <c r="AG33" s="57">
        <f>INDEX('[1]Plan-Eco'!$AJ33:$AV33,12)</f>
        <v>0</v>
      </c>
      <c r="AH33" s="57">
        <f>INDEX('[1]Plan-Eco'!$AJ33:$AV33,'[1]Report-Date'!$B$2)</f>
        <v>0</v>
      </c>
      <c r="AI33" s="57">
        <f>INDEX('[1]Actual-Eco'!$AJ33:$AV33,'[1]Report-Date'!$B$2)</f>
        <v>0</v>
      </c>
      <c r="AJ33" s="58">
        <f t="shared" si="13"/>
        <v>0</v>
      </c>
      <c r="AK33" s="58">
        <f t="shared" si="14"/>
        <v>0</v>
      </c>
      <c r="AL33" s="57">
        <f t="shared" si="15"/>
        <v>0</v>
      </c>
      <c r="AM33" s="37"/>
      <c r="AN33" s="57">
        <f>INDEX([1]CPPY!$AX33:$BI33,'[1]Report-Date'!$B$2)</f>
        <v>0</v>
      </c>
      <c r="AO33" s="57">
        <f>INDEX('[1]Plan-Eco'!$AX33:$BI33,12)</f>
        <v>0</v>
      </c>
      <c r="AP33" s="57">
        <f>INDEX('[1]Plan-Eco'!$AX33:$BI33,'[1]Report-Date'!$B$2)</f>
        <v>0</v>
      </c>
      <c r="AQ33" s="57">
        <f>INDEX('[1]Actual-Eco'!$AX33:$BJ33,'[1]Report-Date'!$B$2)</f>
        <v>0</v>
      </c>
      <c r="AR33" s="58">
        <f t="shared" si="17"/>
        <v>0</v>
      </c>
      <c r="AS33" s="58">
        <f t="shared" si="18"/>
        <v>0</v>
      </c>
      <c r="AT33" s="57">
        <f t="shared" si="19"/>
        <v>0</v>
      </c>
      <c r="AX33" s="42"/>
      <c r="AY33" s="42"/>
      <c r="AZ33" s="43"/>
      <c r="BA33" s="42"/>
      <c r="BB33" s="42"/>
      <c r="BC33" s="42"/>
    </row>
    <row r="34" spans="1:55" ht="12.6" customHeight="1">
      <c r="A34" s="55"/>
      <c r="B34" s="55"/>
      <c r="C34" s="55"/>
      <c r="D34" s="55"/>
      <c r="E34" s="55" t="s">
        <v>68</v>
      </c>
      <c r="F34" s="55" t="s">
        <v>69</v>
      </c>
      <c r="G34" s="56"/>
      <c r="H34" s="57">
        <f t="shared" si="52"/>
        <v>-19039904</v>
      </c>
      <c r="I34" s="57">
        <f t="shared" si="52"/>
        <v>-24412900</v>
      </c>
      <c r="J34" s="57">
        <f t="shared" si="52"/>
        <v>-25586447.5</v>
      </c>
      <c r="K34" s="57">
        <f t="shared" si="52"/>
        <v>-23768791.285999998</v>
      </c>
      <c r="L34" s="58">
        <f t="shared" si="1"/>
        <v>92.896019605691635</v>
      </c>
      <c r="M34" s="58">
        <f t="shared" si="2"/>
        <v>97.361605077643375</v>
      </c>
      <c r="N34" s="57">
        <f t="shared" si="3"/>
        <v>1817656.2140000015</v>
      </c>
      <c r="O34" s="36"/>
      <c r="P34" s="57">
        <f>INDEX([1]CPPY!$H34:$S34,'[1]Report-Date'!$B$2)</f>
        <v>0</v>
      </c>
      <c r="Q34" s="57">
        <f>INDEX('[1]Plan-Eco'!$H34:$S34,12)</f>
        <v>0</v>
      </c>
      <c r="R34" s="57">
        <f>INDEX('[1]Plan-Eco'!$H34:$S34,'[1]Report-Date'!$B$2)</f>
        <v>0</v>
      </c>
      <c r="S34" s="57">
        <f>INDEX('[1]Actual-Eco'!$H34:$S34,'[1]Report-Date'!$B$2)</f>
        <v>0</v>
      </c>
      <c r="T34" s="58">
        <f t="shared" si="5"/>
        <v>0</v>
      </c>
      <c r="U34" s="58">
        <f t="shared" si="6"/>
        <v>0</v>
      </c>
      <c r="V34" s="57">
        <f t="shared" si="7"/>
        <v>0</v>
      </c>
      <c r="W34" s="37"/>
      <c r="X34" s="57">
        <f>INDEX([1]CPPY!$V34:$AG34,'[1]Report-Date'!$B$2)</f>
        <v>-19039904</v>
      </c>
      <c r="Y34" s="57">
        <f>INDEX('[1]Plan-Eco'!$V34:$AH34,12)</f>
        <v>-24412900</v>
      </c>
      <c r="Z34" s="57">
        <f>INDEX('[1]Plan-Eco'!$V34:$AH34,'[1]Report-Date'!$B$2)</f>
        <v>-25586447.5</v>
      </c>
      <c r="AA34" s="57">
        <f>INDEX('[1]Actual-Eco'!$V34:$AH34,'[1]Report-Date'!$B$2)</f>
        <v>-23768791.285999998</v>
      </c>
      <c r="AB34" s="58">
        <f t="shared" si="9"/>
        <v>92.896019605691635</v>
      </c>
      <c r="AC34" s="58">
        <f t="shared" si="10"/>
        <v>97.361605077643375</v>
      </c>
      <c r="AD34" s="57">
        <f t="shared" si="11"/>
        <v>1817656.2140000015</v>
      </c>
      <c r="AE34" s="37"/>
      <c r="AF34" s="57">
        <f>INDEX([1]CPPY!$AJ34:$AU34,'[1]Report-Date'!$B$2)</f>
        <v>0</v>
      </c>
      <c r="AG34" s="57">
        <f>INDEX('[1]Plan-Eco'!$AJ34:$AV34,12)</f>
        <v>0</v>
      </c>
      <c r="AH34" s="57">
        <f>INDEX('[1]Plan-Eco'!$AJ34:$AV34,'[1]Report-Date'!$B$2)</f>
        <v>0</v>
      </c>
      <c r="AI34" s="57">
        <f>INDEX('[1]Actual-Eco'!$AJ34:$AV34,'[1]Report-Date'!$B$2)</f>
        <v>0</v>
      </c>
      <c r="AJ34" s="58">
        <f t="shared" si="13"/>
        <v>0</v>
      </c>
      <c r="AK34" s="58">
        <f t="shared" si="14"/>
        <v>0</v>
      </c>
      <c r="AL34" s="57">
        <f t="shared" si="15"/>
        <v>0</v>
      </c>
      <c r="AM34" s="37"/>
      <c r="AN34" s="57">
        <f>INDEX([1]CPPY!$AX34:$BI34,'[1]Report-Date'!$B$2)</f>
        <v>0</v>
      </c>
      <c r="AO34" s="57">
        <f>INDEX('[1]Plan-Eco'!$AX34:$BI34,12)</f>
        <v>0</v>
      </c>
      <c r="AP34" s="57">
        <f>INDEX('[1]Plan-Eco'!$AX34:$BI34,'[1]Report-Date'!$B$2)</f>
        <v>0</v>
      </c>
      <c r="AQ34" s="57">
        <f>INDEX('[1]Actual-Eco'!$AX34:$BJ34,'[1]Report-Date'!$B$2)</f>
        <v>0</v>
      </c>
      <c r="AR34" s="58">
        <f t="shared" si="17"/>
        <v>0</v>
      </c>
      <c r="AS34" s="58">
        <f t="shared" si="18"/>
        <v>0</v>
      </c>
      <c r="AT34" s="57">
        <f t="shared" si="19"/>
        <v>0</v>
      </c>
      <c r="AX34" s="48"/>
      <c r="AY34" s="48"/>
      <c r="AZ34" s="48"/>
      <c r="BA34" s="48"/>
      <c r="BB34" s="48"/>
      <c r="BC34" s="54"/>
    </row>
    <row r="35" spans="1:55" ht="12.6" customHeight="1">
      <c r="A35" s="50"/>
      <c r="B35" s="50"/>
      <c r="C35" s="50" t="s">
        <v>39</v>
      </c>
      <c r="D35" s="50" t="s">
        <v>70</v>
      </c>
      <c r="E35" s="50"/>
      <c r="F35" s="50"/>
      <c r="G35" s="61"/>
      <c r="H35" s="52">
        <f t="shared" ref="H35:J35" si="53">AN35-P105-P134-X105-AN105-AF134</f>
        <v>385805045.49140006</v>
      </c>
      <c r="I35" s="52">
        <f t="shared" si="53"/>
        <v>1088634457.4034266</v>
      </c>
      <c r="J35" s="62">
        <f t="shared" si="53"/>
        <v>467105540.11169404</v>
      </c>
      <c r="K35" s="62">
        <f>AQ35-S105-S134-AA105-AQ105-AI134</f>
        <v>453639419.17118001</v>
      </c>
      <c r="L35" s="62">
        <f t="shared" si="1"/>
        <v>97.117113845985642</v>
      </c>
      <c r="M35" s="62">
        <f t="shared" si="2"/>
        <v>41.670499779437911</v>
      </c>
      <c r="N35" s="62">
        <f t="shared" si="3"/>
        <v>-13466120.940514028</v>
      </c>
      <c r="O35" s="36"/>
      <c r="P35" s="52">
        <f>INDEX([1]CPPY!$H35:$S35,'[1]Report-Date'!$B$2)</f>
        <v>0</v>
      </c>
      <c r="Q35" s="52">
        <f>INDEX('[1]Plan-Eco'!$H35:$S35,12)</f>
        <v>0</v>
      </c>
      <c r="R35" s="62">
        <f>INDEX('[1]Plan-Eco'!$H35:$S35,'[1]Report-Date'!$B$2)</f>
        <v>0</v>
      </c>
      <c r="S35" s="62">
        <f>INDEX('[1]Actual-Eco'!$H35:$S35,'[1]Report-Date'!$B$2)</f>
        <v>0</v>
      </c>
      <c r="T35" s="62">
        <f t="shared" si="5"/>
        <v>0</v>
      </c>
      <c r="U35" s="62">
        <f t="shared" si="6"/>
        <v>0</v>
      </c>
      <c r="V35" s="62">
        <f t="shared" si="7"/>
        <v>0</v>
      </c>
      <c r="W35" s="37"/>
      <c r="X35" s="52">
        <f>INDEX([1]CPPY!$V35:$AG35,'[1]Report-Date'!$B$2)</f>
        <v>0</v>
      </c>
      <c r="Y35" s="52">
        <f>INDEX('[1]Plan-Eco'!$V35:$AH35,12)</f>
        <v>0</v>
      </c>
      <c r="Z35" s="62">
        <f>INDEX('[1]Plan-Eco'!$V35:$AH35,'[1]Report-Date'!$B$2)</f>
        <v>0</v>
      </c>
      <c r="AA35" s="62">
        <f>INDEX('[1]Actual-Eco'!$V35:$AH35,'[1]Report-Date'!$B$2)</f>
        <v>0</v>
      </c>
      <c r="AB35" s="62">
        <f t="shared" si="9"/>
        <v>0</v>
      </c>
      <c r="AC35" s="62">
        <f t="shared" si="10"/>
        <v>0</v>
      </c>
      <c r="AD35" s="62">
        <f t="shared" si="11"/>
        <v>0</v>
      </c>
      <c r="AE35" s="37"/>
      <c r="AF35" s="52">
        <f>INDEX([1]CPPY!$AJ35:$AU35,'[1]Report-Date'!$B$2)</f>
        <v>0</v>
      </c>
      <c r="AG35" s="52">
        <f>INDEX('[1]Plan-Eco'!$AJ35:$AV35,12)</f>
        <v>0</v>
      </c>
      <c r="AH35" s="62">
        <f>INDEX('[1]Plan-Eco'!$AJ35:$AV35,'[1]Report-Date'!$B$2)</f>
        <v>0</v>
      </c>
      <c r="AI35" s="62">
        <f>INDEX('[1]Actual-Eco'!$AJ35:$AV35,'[1]Report-Date'!$B$2)</f>
        <v>0</v>
      </c>
      <c r="AJ35" s="62">
        <f t="shared" si="13"/>
        <v>0</v>
      </c>
      <c r="AK35" s="62">
        <f t="shared" si="14"/>
        <v>0</v>
      </c>
      <c r="AL35" s="62">
        <f t="shared" si="15"/>
        <v>0</v>
      </c>
      <c r="AM35" s="37"/>
      <c r="AN35" s="52">
        <f>INDEX([1]CPPY!$AX35:$BI35,'[1]Report-Date'!$B$2)</f>
        <v>457080152.04000002</v>
      </c>
      <c r="AO35" s="52">
        <f>INDEX('[1]Plan-Eco'!$AX35:$BI35,12)</f>
        <v>1249512025.5034268</v>
      </c>
      <c r="AP35" s="62">
        <f>INDEX('[1]Plan-Eco'!$AX35:$BI35,'[1]Report-Date'!$B$2)</f>
        <v>552455220.87169409</v>
      </c>
      <c r="AQ35" s="62">
        <f>INDEX('[1]Actual-Eco'!$AX35:$BJ35,'[1]Report-Date'!$B$2)</f>
        <v>533409194.74000001</v>
      </c>
      <c r="AR35" s="62">
        <f t="shared" si="17"/>
        <v>96.552476035679007</v>
      </c>
      <c r="AS35" s="62">
        <f t="shared" si="18"/>
        <v>42.689400650233047</v>
      </c>
      <c r="AT35" s="62">
        <f t="shared" si="19"/>
        <v>-19046026.131694078</v>
      </c>
      <c r="AX35" s="63"/>
      <c r="AY35" s="63"/>
      <c r="AZ35" s="63"/>
      <c r="BA35" s="48"/>
      <c r="BB35" s="63"/>
      <c r="BC35" s="63"/>
    </row>
    <row r="36" spans="1:55" ht="12.6" customHeight="1">
      <c r="A36" s="50"/>
      <c r="B36" s="50"/>
      <c r="C36" s="50" t="s">
        <v>41</v>
      </c>
      <c r="D36" s="50" t="s">
        <v>71</v>
      </c>
      <c r="E36" s="50"/>
      <c r="F36" s="50"/>
      <c r="G36" s="51">
        <f>SUM(G37:G38)</f>
        <v>0</v>
      </c>
      <c r="H36" s="52">
        <f>SUM(H37:H38)</f>
        <v>16453252.563999999</v>
      </c>
      <c r="I36" s="52">
        <f t="shared" ref="I36:K36" si="54">SUM(I37:I38)</f>
        <v>33284618</v>
      </c>
      <c r="J36" s="52">
        <f t="shared" si="54"/>
        <v>19927200.899999999</v>
      </c>
      <c r="K36" s="52">
        <f t="shared" si="54"/>
        <v>22128901.273169998</v>
      </c>
      <c r="L36" s="62">
        <f t="shared" si="1"/>
        <v>111.04871870474291</v>
      </c>
      <c r="M36" s="62">
        <f t="shared" si="2"/>
        <v>66.483867332261397</v>
      </c>
      <c r="N36" s="62">
        <f t="shared" si="3"/>
        <v>2201700.3731699996</v>
      </c>
      <c r="O36" s="36"/>
      <c r="P36" s="52">
        <f t="shared" ref="P36:S36" si="55">SUM(P37:P38)</f>
        <v>0</v>
      </c>
      <c r="Q36" s="52">
        <f t="shared" si="55"/>
        <v>0</v>
      </c>
      <c r="R36" s="52">
        <f t="shared" si="55"/>
        <v>0</v>
      </c>
      <c r="S36" s="52">
        <f t="shared" si="55"/>
        <v>0</v>
      </c>
      <c r="T36" s="62">
        <f t="shared" si="5"/>
        <v>0</v>
      </c>
      <c r="U36" s="62">
        <f t="shared" si="6"/>
        <v>0</v>
      </c>
      <c r="V36" s="62">
        <f t="shared" si="7"/>
        <v>0</v>
      </c>
      <c r="W36" s="37"/>
      <c r="X36" s="52">
        <f t="shared" ref="X36:AA36" si="56">SUM(X37:X38)</f>
        <v>16453252.563999999</v>
      </c>
      <c r="Y36" s="52">
        <f t="shared" si="56"/>
        <v>33284618</v>
      </c>
      <c r="Z36" s="52">
        <f t="shared" si="56"/>
        <v>19927200.899999999</v>
      </c>
      <c r="AA36" s="52">
        <f t="shared" si="56"/>
        <v>22128901.273169998</v>
      </c>
      <c r="AB36" s="62">
        <f t="shared" si="9"/>
        <v>111.04871870474291</v>
      </c>
      <c r="AC36" s="62">
        <f t="shared" si="10"/>
        <v>66.483867332261397</v>
      </c>
      <c r="AD36" s="62">
        <f t="shared" si="11"/>
        <v>2201700.3731699996</v>
      </c>
      <c r="AE36" s="37"/>
      <c r="AF36" s="52">
        <f t="shared" ref="AF36:AI36" si="57">SUM(AF37:AF38)</f>
        <v>0</v>
      </c>
      <c r="AG36" s="52">
        <f t="shared" si="57"/>
        <v>0</v>
      </c>
      <c r="AH36" s="52">
        <f t="shared" si="57"/>
        <v>0</v>
      </c>
      <c r="AI36" s="52">
        <f t="shared" si="57"/>
        <v>0</v>
      </c>
      <c r="AJ36" s="62">
        <f t="shared" si="13"/>
        <v>0</v>
      </c>
      <c r="AK36" s="62">
        <f t="shared" si="14"/>
        <v>0</v>
      </c>
      <c r="AL36" s="62">
        <f t="shared" si="15"/>
        <v>0</v>
      </c>
      <c r="AM36" s="37"/>
      <c r="AN36" s="52">
        <f t="shared" ref="AN36:AQ36" si="58">SUM(AN37:AN38)</f>
        <v>0</v>
      </c>
      <c r="AO36" s="52">
        <f t="shared" si="58"/>
        <v>0</v>
      </c>
      <c r="AP36" s="52">
        <f t="shared" si="58"/>
        <v>0</v>
      </c>
      <c r="AQ36" s="52">
        <f t="shared" si="58"/>
        <v>0</v>
      </c>
      <c r="AR36" s="62">
        <f t="shared" si="17"/>
        <v>0</v>
      </c>
      <c r="AS36" s="62">
        <f t="shared" si="18"/>
        <v>0</v>
      </c>
      <c r="AT36" s="62">
        <f t="shared" si="19"/>
        <v>0</v>
      </c>
      <c r="AX36" s="48"/>
      <c r="AY36" s="48"/>
      <c r="AZ36" s="48"/>
      <c r="BA36" s="48"/>
      <c r="BB36" s="48"/>
      <c r="BC36" s="49"/>
    </row>
    <row r="37" spans="1:55" ht="12.6" customHeight="1">
      <c r="A37" s="50"/>
      <c r="B37" s="50"/>
      <c r="C37" s="50"/>
      <c r="D37" s="64" t="s">
        <v>72</v>
      </c>
      <c r="E37" s="55" t="s">
        <v>73</v>
      </c>
      <c r="F37" s="50"/>
      <c r="G37" s="56"/>
      <c r="H37" s="39">
        <f t="shared" ref="H37:K38" si="59">P37+X37+AF37+AN37</f>
        <v>16453252.563999999</v>
      </c>
      <c r="I37" s="39">
        <f t="shared" si="59"/>
        <v>33284618</v>
      </c>
      <c r="J37" s="65">
        <f t="shared" si="59"/>
        <v>19840753.199999999</v>
      </c>
      <c r="K37" s="65">
        <f t="shared" si="59"/>
        <v>22128901.273169998</v>
      </c>
      <c r="L37" s="65">
        <f t="shared" si="1"/>
        <v>111.53256658204891</v>
      </c>
      <c r="M37" s="65">
        <f t="shared" si="2"/>
        <v>66.483867332261397</v>
      </c>
      <c r="N37" s="65">
        <f t="shared" si="3"/>
        <v>2288148.0731699988</v>
      </c>
      <c r="O37" s="36"/>
      <c r="P37" s="39">
        <f>INDEX([1]CPPY!$H37:$S37,'[1]Report-Date'!$B$2)</f>
        <v>0</v>
      </c>
      <c r="Q37" s="39">
        <f>INDEX('[1]Plan-Eco'!$H37:$S37,12)</f>
        <v>0</v>
      </c>
      <c r="R37" s="65">
        <f>INDEX('[1]Plan-Eco'!$H37:$S37,'[1]Report-Date'!$B$2)</f>
        <v>0</v>
      </c>
      <c r="S37" s="65">
        <f>INDEX('[1]Actual-Eco'!$H37:$S37,'[1]Report-Date'!$B$2)</f>
        <v>0</v>
      </c>
      <c r="T37" s="65">
        <f t="shared" si="5"/>
        <v>0</v>
      </c>
      <c r="U37" s="65">
        <f t="shared" si="6"/>
        <v>0</v>
      </c>
      <c r="V37" s="65">
        <f t="shared" si="7"/>
        <v>0</v>
      </c>
      <c r="W37" s="37"/>
      <c r="X37" s="39">
        <f>INDEX([1]CPPY!$V37:$AG37,'[1]Report-Date'!$B$2)</f>
        <v>16453252.563999999</v>
      </c>
      <c r="Y37" s="39">
        <f>INDEX('[1]Plan-Eco'!$V37:$AH37,12)</f>
        <v>33284618</v>
      </c>
      <c r="Z37" s="65">
        <f>INDEX('[1]Plan-Eco'!$V37:$AH37,'[1]Report-Date'!$B$2)</f>
        <v>19840753.199999999</v>
      </c>
      <c r="AA37" s="65">
        <f>INDEX('[1]Actual-Eco'!$V37:$AH37,'[1]Report-Date'!$B$2)</f>
        <v>22128901.273169998</v>
      </c>
      <c r="AB37" s="65">
        <f t="shared" si="9"/>
        <v>111.53256658204891</v>
      </c>
      <c r="AC37" s="65">
        <f t="shared" si="10"/>
        <v>66.483867332261397</v>
      </c>
      <c r="AD37" s="65">
        <f t="shared" si="11"/>
        <v>2288148.0731699988</v>
      </c>
      <c r="AE37" s="37"/>
      <c r="AF37" s="39">
        <f>INDEX([1]CPPY!$AJ37:$AU37,'[1]Report-Date'!$B$2)</f>
        <v>0</v>
      </c>
      <c r="AG37" s="39">
        <f>INDEX('[1]Plan-Eco'!$AJ37:$AV37,12)</f>
        <v>0</v>
      </c>
      <c r="AH37" s="65">
        <f>INDEX('[1]Plan-Eco'!$AJ37:$AV37,'[1]Report-Date'!$B$2)</f>
        <v>0</v>
      </c>
      <c r="AI37" s="65">
        <f>INDEX('[1]Actual-Eco'!$AJ37:$AV37,'[1]Report-Date'!$B$2)</f>
        <v>0</v>
      </c>
      <c r="AJ37" s="65">
        <f t="shared" si="13"/>
        <v>0</v>
      </c>
      <c r="AK37" s="65">
        <f t="shared" si="14"/>
        <v>0</v>
      </c>
      <c r="AL37" s="65">
        <f t="shared" si="15"/>
        <v>0</v>
      </c>
      <c r="AM37" s="37"/>
      <c r="AN37" s="39">
        <f>INDEX([1]CPPY!$AX37:$BI37,'[1]Report-Date'!$B$2)</f>
        <v>0</v>
      </c>
      <c r="AO37" s="39">
        <f>INDEX('[1]Plan-Eco'!$AX37:$BI37,12)</f>
        <v>0</v>
      </c>
      <c r="AP37" s="65">
        <f>INDEX('[1]Plan-Eco'!$AX37:$BI37,'[1]Report-Date'!$B$2)</f>
        <v>0</v>
      </c>
      <c r="AQ37" s="65">
        <f>INDEX('[1]Actual-Eco'!$AX37:$BJ37,'[1]Report-Date'!$B$2)</f>
        <v>0</v>
      </c>
      <c r="AR37" s="65">
        <f t="shared" si="17"/>
        <v>0</v>
      </c>
      <c r="AS37" s="65">
        <f t="shared" si="18"/>
        <v>0</v>
      </c>
      <c r="AT37" s="65">
        <f t="shared" si="19"/>
        <v>0</v>
      </c>
      <c r="AX37" s="48"/>
      <c r="AY37" s="48"/>
      <c r="AZ37" s="48"/>
      <c r="BA37" s="48"/>
      <c r="BB37" s="48"/>
      <c r="BC37" s="49"/>
    </row>
    <row r="38" spans="1:55" ht="12.6" customHeight="1">
      <c r="A38" s="50"/>
      <c r="B38" s="50"/>
      <c r="C38" s="50"/>
      <c r="D38" s="55" t="s">
        <v>74</v>
      </c>
      <c r="E38" s="55" t="s">
        <v>75</v>
      </c>
      <c r="F38" s="50"/>
      <c r="G38" s="56"/>
      <c r="H38" s="39">
        <f t="shared" si="59"/>
        <v>0</v>
      </c>
      <c r="I38" s="39">
        <f t="shared" si="59"/>
        <v>0</v>
      </c>
      <c r="J38" s="65">
        <f t="shared" si="59"/>
        <v>86447.7</v>
      </c>
      <c r="K38" s="65">
        <f t="shared" si="59"/>
        <v>0</v>
      </c>
      <c r="L38" s="65">
        <f t="shared" si="1"/>
        <v>0</v>
      </c>
      <c r="M38" s="65">
        <f t="shared" si="2"/>
        <v>0</v>
      </c>
      <c r="N38" s="65">
        <f t="shared" si="3"/>
        <v>-86447.7</v>
      </c>
      <c r="O38" s="36"/>
      <c r="P38" s="39">
        <f>INDEX([1]CPPY!$H38:$S38,'[1]Report-Date'!$B$2)</f>
        <v>0</v>
      </c>
      <c r="Q38" s="39">
        <f>INDEX('[1]Plan-Eco'!$H38:$S38,12)</f>
        <v>0</v>
      </c>
      <c r="R38" s="65">
        <f>INDEX('[1]Plan-Eco'!$H38:$S38,'[1]Report-Date'!$B$2)</f>
        <v>0</v>
      </c>
      <c r="S38" s="65">
        <f>INDEX('[1]Actual-Eco'!$H38:$S38,'[1]Report-Date'!$B$2)</f>
        <v>0</v>
      </c>
      <c r="T38" s="65">
        <f t="shared" si="5"/>
        <v>0</v>
      </c>
      <c r="U38" s="65">
        <f t="shared" si="6"/>
        <v>0</v>
      </c>
      <c r="V38" s="65">
        <f t="shared" si="7"/>
        <v>0</v>
      </c>
      <c r="W38" s="37"/>
      <c r="X38" s="39">
        <f>INDEX([1]CPPY!$V38:$AG38,'[1]Report-Date'!$B$2)</f>
        <v>0</v>
      </c>
      <c r="Y38" s="39">
        <f>INDEX('[1]Plan-Eco'!$V38:$AH38,12)</f>
        <v>0</v>
      </c>
      <c r="Z38" s="65">
        <f>INDEX('[1]Plan-Eco'!$V38:$AH38,'[1]Report-Date'!$B$2)</f>
        <v>86447.7</v>
      </c>
      <c r="AA38" s="65">
        <f>INDEX('[1]Actual-Eco'!$V38:$AH38,'[1]Report-Date'!$B$2)</f>
        <v>0</v>
      </c>
      <c r="AB38" s="65">
        <f t="shared" si="9"/>
        <v>0</v>
      </c>
      <c r="AC38" s="65">
        <f t="shared" si="10"/>
        <v>0</v>
      </c>
      <c r="AD38" s="65">
        <f t="shared" si="11"/>
        <v>-86447.7</v>
      </c>
      <c r="AE38" s="37"/>
      <c r="AF38" s="39">
        <f>INDEX([1]CPPY!$AJ38:$AU38,'[1]Report-Date'!$B$2)</f>
        <v>0</v>
      </c>
      <c r="AG38" s="39">
        <f>INDEX('[1]Plan-Eco'!$AJ38:$AV38,12)</f>
        <v>0</v>
      </c>
      <c r="AH38" s="65">
        <f>INDEX('[1]Plan-Eco'!$AJ38:$AV38,'[1]Report-Date'!$B$2)</f>
        <v>0</v>
      </c>
      <c r="AI38" s="65">
        <f>INDEX('[1]Actual-Eco'!$AJ38:$AV38,'[1]Report-Date'!$B$2)</f>
        <v>0</v>
      </c>
      <c r="AJ38" s="65">
        <f t="shared" si="13"/>
        <v>0</v>
      </c>
      <c r="AK38" s="65">
        <f t="shared" si="14"/>
        <v>0</v>
      </c>
      <c r="AL38" s="65">
        <f t="shared" si="15"/>
        <v>0</v>
      </c>
      <c r="AM38" s="37"/>
      <c r="AN38" s="39">
        <f>INDEX([1]CPPY!$AX38:$BI38,'[1]Report-Date'!$B$2)</f>
        <v>0</v>
      </c>
      <c r="AO38" s="39">
        <f>INDEX('[1]Plan-Eco'!$AX38:$BI38,12)</f>
        <v>0</v>
      </c>
      <c r="AP38" s="65">
        <f>INDEX('[1]Plan-Eco'!$AX38:$BI38,'[1]Report-Date'!$B$2)</f>
        <v>0</v>
      </c>
      <c r="AQ38" s="65">
        <f>INDEX('[1]Actual-Eco'!$AX38:$BJ38,'[1]Report-Date'!$B$2)</f>
        <v>0</v>
      </c>
      <c r="AR38" s="65">
        <f t="shared" si="17"/>
        <v>0</v>
      </c>
      <c r="AS38" s="65">
        <f t="shared" si="18"/>
        <v>0</v>
      </c>
      <c r="AT38" s="65">
        <f t="shared" si="19"/>
        <v>0</v>
      </c>
      <c r="AX38" s="48"/>
      <c r="AY38" s="48"/>
      <c r="AZ38" s="48"/>
      <c r="BA38" s="48"/>
      <c r="BB38" s="48"/>
      <c r="BC38" s="49"/>
    </row>
    <row r="39" spans="1:55" ht="12.6" customHeight="1">
      <c r="A39" s="50"/>
      <c r="B39" s="50"/>
      <c r="C39" s="50" t="s">
        <v>76</v>
      </c>
      <c r="D39" s="50" t="s">
        <v>77</v>
      </c>
      <c r="E39" s="50"/>
      <c r="F39" s="50"/>
      <c r="G39" s="51">
        <f>SUM(G40,G44,G52)</f>
        <v>0</v>
      </c>
      <c r="H39" s="52">
        <f>SUM(H40,H44,H52)</f>
        <v>853098112.67746997</v>
      </c>
      <c r="I39" s="52">
        <f t="shared" ref="I39:K39" si="60">SUM(I40,I44,I52)</f>
        <v>2346143241.6555576</v>
      </c>
      <c r="J39" s="52">
        <f t="shared" si="60"/>
        <v>1046075365.2432632</v>
      </c>
      <c r="K39" s="52">
        <f t="shared" si="60"/>
        <v>884644397.95726001</v>
      </c>
      <c r="L39" s="53">
        <f t="shared" si="1"/>
        <v>84.567941025122735</v>
      </c>
      <c r="M39" s="53">
        <f t="shared" si="2"/>
        <v>37.706325097738279</v>
      </c>
      <c r="N39" s="52">
        <f t="shared" si="3"/>
        <v>-161430967.28600323</v>
      </c>
      <c r="O39" s="36"/>
      <c r="P39" s="52">
        <f t="shared" ref="P39:S39" si="61">SUM(P40,P44,P52)</f>
        <v>831383817.84346998</v>
      </c>
      <c r="Q39" s="52">
        <f t="shared" si="61"/>
        <v>2312270641.6555576</v>
      </c>
      <c r="R39" s="52">
        <f t="shared" si="61"/>
        <v>1021355599.7432632</v>
      </c>
      <c r="S39" s="52">
        <f t="shared" si="61"/>
        <v>861687284.69292998</v>
      </c>
      <c r="T39" s="53">
        <f t="shared" si="5"/>
        <v>84.367020155324084</v>
      </c>
      <c r="U39" s="53">
        <f t="shared" si="6"/>
        <v>37.265848952524536</v>
      </c>
      <c r="V39" s="52">
        <f t="shared" si="7"/>
        <v>-159668315.05033326</v>
      </c>
      <c r="W39" s="37"/>
      <c r="X39" s="52">
        <f t="shared" ref="X39:AA39" si="62">SUM(X40,X44,X52)</f>
        <v>21714294.833999999</v>
      </c>
      <c r="Y39" s="52">
        <f t="shared" si="62"/>
        <v>33872600</v>
      </c>
      <c r="Z39" s="52">
        <f t="shared" si="62"/>
        <v>24719765.5</v>
      </c>
      <c r="AA39" s="52">
        <f t="shared" si="62"/>
        <v>22957113.264330003</v>
      </c>
      <c r="AB39" s="53">
        <f t="shared" si="9"/>
        <v>92.869462148943143</v>
      </c>
      <c r="AC39" s="53">
        <f t="shared" si="10"/>
        <v>67.774877819624137</v>
      </c>
      <c r="AD39" s="52">
        <f t="shared" si="11"/>
        <v>-1762652.2356699966</v>
      </c>
      <c r="AE39" s="37"/>
      <c r="AF39" s="52">
        <f t="shared" ref="AF39:AI39" si="63">SUM(AF40,AF44,AF52)</f>
        <v>0</v>
      </c>
      <c r="AG39" s="52">
        <f t="shared" si="63"/>
        <v>0</v>
      </c>
      <c r="AH39" s="52">
        <f t="shared" si="63"/>
        <v>0</v>
      </c>
      <c r="AI39" s="52">
        <f t="shared" si="63"/>
        <v>0</v>
      </c>
      <c r="AJ39" s="53">
        <f t="shared" si="13"/>
        <v>0</v>
      </c>
      <c r="AK39" s="53">
        <f t="shared" si="14"/>
        <v>0</v>
      </c>
      <c r="AL39" s="52">
        <f t="shared" si="15"/>
        <v>0</v>
      </c>
      <c r="AM39" s="37"/>
      <c r="AN39" s="52">
        <f t="shared" ref="AN39:AQ39" si="64">SUM(AN40,AN44,AN52)</f>
        <v>0</v>
      </c>
      <c r="AO39" s="52">
        <f t="shared" si="64"/>
        <v>0</v>
      </c>
      <c r="AP39" s="52">
        <f t="shared" si="64"/>
        <v>0</v>
      </c>
      <c r="AQ39" s="52">
        <f t="shared" si="64"/>
        <v>0</v>
      </c>
      <c r="AR39" s="53">
        <f t="shared" si="17"/>
        <v>0</v>
      </c>
      <c r="AS39" s="53">
        <f t="shared" si="18"/>
        <v>0</v>
      </c>
      <c r="AT39" s="52">
        <f t="shared" si="19"/>
        <v>0</v>
      </c>
      <c r="AX39" s="48"/>
      <c r="AY39" s="48"/>
      <c r="AZ39" s="48"/>
      <c r="BA39" s="48"/>
      <c r="BB39" s="48"/>
      <c r="BC39" s="49"/>
    </row>
    <row r="40" spans="1:55" ht="12.6" customHeight="1">
      <c r="A40" s="44"/>
      <c r="B40" s="44"/>
      <c r="C40" s="44"/>
      <c r="D40" s="55" t="s">
        <v>78</v>
      </c>
      <c r="E40" s="44" t="s">
        <v>79</v>
      </c>
      <c r="F40" s="44"/>
      <c r="G40" s="45">
        <f>SUM(G41:G43)</f>
        <v>0</v>
      </c>
      <c r="H40" s="46">
        <f>SUM(H41:H43)</f>
        <v>632511906.65233994</v>
      </c>
      <c r="I40" s="46">
        <f t="shared" ref="I40:K40" si="65">SUM(I41:I43)</f>
        <v>1702449615.7862508</v>
      </c>
      <c r="J40" s="46">
        <f t="shared" si="65"/>
        <v>771304839.49007559</v>
      </c>
      <c r="K40" s="46">
        <f t="shared" si="65"/>
        <v>636568122.51874006</v>
      </c>
      <c r="L40" s="47">
        <f t="shared" si="1"/>
        <v>82.53132742426294</v>
      </c>
      <c r="M40" s="47">
        <f t="shared" si="2"/>
        <v>37.391304659829864</v>
      </c>
      <c r="N40" s="46">
        <f t="shared" si="3"/>
        <v>-134736716.97133553</v>
      </c>
      <c r="O40" s="36"/>
      <c r="P40" s="46">
        <f t="shared" ref="P40:S40" si="66">SUM(P41:P43)</f>
        <v>632511906.65233994</v>
      </c>
      <c r="Q40" s="46">
        <f t="shared" si="66"/>
        <v>1702449615.7862508</v>
      </c>
      <c r="R40" s="46">
        <f t="shared" si="66"/>
        <v>771304839.49007559</v>
      </c>
      <c r="S40" s="46">
        <f t="shared" si="66"/>
        <v>636568122.51874006</v>
      </c>
      <c r="T40" s="47">
        <f t="shared" si="5"/>
        <v>82.53132742426294</v>
      </c>
      <c r="U40" s="47">
        <f t="shared" si="6"/>
        <v>37.391304659829864</v>
      </c>
      <c r="V40" s="46">
        <f t="shared" si="7"/>
        <v>-134736716.97133553</v>
      </c>
      <c r="W40" s="37"/>
      <c r="X40" s="46">
        <f t="shared" ref="X40:AA40" si="67">SUM(X41:X43)</f>
        <v>0</v>
      </c>
      <c r="Y40" s="46">
        <f t="shared" si="67"/>
        <v>0</v>
      </c>
      <c r="Z40" s="46">
        <f t="shared" si="67"/>
        <v>0</v>
      </c>
      <c r="AA40" s="46">
        <f t="shared" si="67"/>
        <v>0</v>
      </c>
      <c r="AB40" s="47">
        <f t="shared" si="9"/>
        <v>0</v>
      </c>
      <c r="AC40" s="47">
        <f t="shared" si="10"/>
        <v>0</v>
      </c>
      <c r="AD40" s="46">
        <f t="shared" si="11"/>
        <v>0</v>
      </c>
      <c r="AE40" s="37"/>
      <c r="AF40" s="46">
        <f t="shared" ref="AF40:AI40" si="68">SUM(AF41:AF43)</f>
        <v>0</v>
      </c>
      <c r="AG40" s="46">
        <f t="shared" si="68"/>
        <v>0</v>
      </c>
      <c r="AH40" s="46">
        <f t="shared" si="68"/>
        <v>0</v>
      </c>
      <c r="AI40" s="46">
        <f t="shared" si="68"/>
        <v>0</v>
      </c>
      <c r="AJ40" s="47">
        <f t="shared" si="13"/>
        <v>0</v>
      </c>
      <c r="AK40" s="47">
        <f t="shared" si="14"/>
        <v>0</v>
      </c>
      <c r="AL40" s="46">
        <f t="shared" si="15"/>
        <v>0</v>
      </c>
      <c r="AM40" s="37"/>
      <c r="AN40" s="46">
        <f t="shared" ref="AN40:AQ40" si="69">SUM(AN41:AN43)</f>
        <v>0</v>
      </c>
      <c r="AO40" s="46">
        <f t="shared" si="69"/>
        <v>0</v>
      </c>
      <c r="AP40" s="46">
        <f t="shared" si="69"/>
        <v>0</v>
      </c>
      <c r="AQ40" s="46">
        <f t="shared" si="69"/>
        <v>0</v>
      </c>
      <c r="AR40" s="47">
        <f t="shared" si="17"/>
        <v>0</v>
      </c>
      <c r="AS40" s="47">
        <f t="shared" si="18"/>
        <v>0</v>
      </c>
      <c r="AT40" s="46">
        <f t="shared" si="19"/>
        <v>0</v>
      </c>
      <c r="AX40" s="48"/>
      <c r="AY40" s="48"/>
      <c r="AZ40" s="48"/>
      <c r="BA40" s="48"/>
      <c r="BB40" s="48"/>
      <c r="BC40" s="49"/>
    </row>
    <row r="41" spans="1:55" ht="12.6" customHeight="1">
      <c r="A41" s="55"/>
      <c r="B41" s="55"/>
      <c r="C41" s="55"/>
      <c r="D41" s="55"/>
      <c r="E41" s="55" t="s">
        <v>49</v>
      </c>
      <c r="F41" s="55" t="s">
        <v>80</v>
      </c>
      <c r="G41" s="56"/>
      <c r="H41" s="57">
        <f t="shared" ref="H41:K43" si="70">P41+X41+AF41+AN41</f>
        <v>270962009.32047999</v>
      </c>
      <c r="I41" s="57">
        <f t="shared" si="70"/>
        <v>796200000</v>
      </c>
      <c r="J41" s="57">
        <f t="shared" si="70"/>
        <v>376730669.93945235</v>
      </c>
      <c r="K41" s="66">
        <f t="shared" si="70"/>
        <v>271273257.32347</v>
      </c>
      <c r="L41" s="58">
        <f t="shared" si="1"/>
        <v>72.007213367329143</v>
      </c>
      <c r="M41" s="58">
        <f t="shared" si="2"/>
        <v>34.070994388780456</v>
      </c>
      <c r="N41" s="66">
        <f t="shared" si="3"/>
        <v>-105457412.61598235</v>
      </c>
      <c r="O41" s="36"/>
      <c r="P41" s="57">
        <f>INDEX([1]CPPY!$H41:$S41,'[1]Report-Date'!$B$2)</f>
        <v>270962009.32047999</v>
      </c>
      <c r="Q41" s="57">
        <f>INDEX('[1]Plan-Eco'!$H41:$S41,12)</f>
        <v>796200000</v>
      </c>
      <c r="R41" s="57">
        <f>INDEX('[1]Plan-Eco'!$H41:$S41,'[1]Report-Date'!$B$2)</f>
        <v>376730669.93945235</v>
      </c>
      <c r="S41" s="66">
        <f>INDEX('[1]Actual-Eco'!$H41:$S41,'[1]Report-Date'!$B$2)</f>
        <v>271273257.32347</v>
      </c>
      <c r="T41" s="58">
        <f t="shared" si="5"/>
        <v>72.007213367329143</v>
      </c>
      <c r="U41" s="58">
        <f t="shared" si="6"/>
        <v>34.070994388780456</v>
      </c>
      <c r="V41" s="66">
        <f t="shared" si="7"/>
        <v>-105457412.61598235</v>
      </c>
      <c r="W41" s="37"/>
      <c r="X41" s="57">
        <f>INDEX([1]CPPY!$V41:$AG41,'[1]Report-Date'!$B$2)</f>
        <v>0</v>
      </c>
      <c r="Y41" s="57">
        <f>INDEX('[1]Plan-Eco'!$V41:$AH41,12)</f>
        <v>0</v>
      </c>
      <c r="Z41" s="57">
        <f>INDEX('[1]Plan-Eco'!$V41:$AH41,'[1]Report-Date'!$B$2)</f>
        <v>0</v>
      </c>
      <c r="AA41" s="66">
        <f>INDEX('[1]Actual-Eco'!$V41:$AH41,'[1]Report-Date'!$B$2)</f>
        <v>0</v>
      </c>
      <c r="AB41" s="58">
        <f t="shared" si="9"/>
        <v>0</v>
      </c>
      <c r="AC41" s="58">
        <f t="shared" si="10"/>
        <v>0</v>
      </c>
      <c r="AD41" s="66">
        <f t="shared" si="11"/>
        <v>0</v>
      </c>
      <c r="AE41" s="37"/>
      <c r="AF41" s="57">
        <f>INDEX([1]CPPY!$AJ41:$AU41,'[1]Report-Date'!$B$2)</f>
        <v>0</v>
      </c>
      <c r="AG41" s="57">
        <f>INDEX('[1]Plan-Eco'!$AJ41:$AV41,12)</f>
        <v>0</v>
      </c>
      <c r="AH41" s="57">
        <f>INDEX('[1]Plan-Eco'!$AJ41:$AV41,'[1]Report-Date'!$B$2)</f>
        <v>0</v>
      </c>
      <c r="AI41" s="66">
        <f>INDEX('[1]Actual-Eco'!$AJ41:$AV41,'[1]Report-Date'!$B$2)</f>
        <v>0</v>
      </c>
      <c r="AJ41" s="58">
        <f t="shared" si="13"/>
        <v>0</v>
      </c>
      <c r="AK41" s="58">
        <f t="shared" si="14"/>
        <v>0</v>
      </c>
      <c r="AL41" s="66">
        <f t="shared" si="15"/>
        <v>0</v>
      </c>
      <c r="AM41" s="37"/>
      <c r="AN41" s="57">
        <f>INDEX([1]CPPY!$AX41:$BI41,'[1]Report-Date'!$B$2)</f>
        <v>0</v>
      </c>
      <c r="AO41" s="57">
        <f>INDEX('[1]Plan-Eco'!$AX41:$BI41,12)</f>
        <v>0</v>
      </c>
      <c r="AP41" s="57">
        <f>INDEX('[1]Plan-Eco'!$AX41:$BI41,'[1]Report-Date'!$B$2)</f>
        <v>0</v>
      </c>
      <c r="AQ41" s="66">
        <f>INDEX('[1]Actual-Eco'!$AX41:$BJ41,'[1]Report-Date'!$B$2)</f>
        <v>0</v>
      </c>
      <c r="AR41" s="58">
        <f t="shared" si="17"/>
        <v>0</v>
      </c>
      <c r="AS41" s="58">
        <f t="shared" si="18"/>
        <v>0</v>
      </c>
      <c r="AT41" s="66">
        <f t="shared" si="19"/>
        <v>0</v>
      </c>
      <c r="AX41" s="63"/>
      <c r="AY41" s="63"/>
      <c r="AZ41" s="63"/>
      <c r="BA41" s="48"/>
      <c r="BB41" s="63"/>
      <c r="BC41" s="63"/>
    </row>
    <row r="42" spans="1:55" ht="12.6" customHeight="1">
      <c r="A42" s="55"/>
      <c r="B42" s="55"/>
      <c r="C42" s="55"/>
      <c r="D42" s="55"/>
      <c r="E42" s="55" t="s">
        <v>50</v>
      </c>
      <c r="F42" s="55" t="s">
        <v>81</v>
      </c>
      <c r="G42" s="56"/>
      <c r="H42" s="57">
        <f t="shared" si="70"/>
        <v>403970969.80198997</v>
      </c>
      <c r="I42" s="57">
        <f t="shared" si="70"/>
        <v>1002994690.8906707</v>
      </c>
      <c r="J42" s="57">
        <f t="shared" si="70"/>
        <v>462622527.91876328</v>
      </c>
      <c r="K42" s="66">
        <f t="shared" si="70"/>
        <v>431959350.00239998</v>
      </c>
      <c r="L42" s="58">
        <f t="shared" si="1"/>
        <v>93.371879650065864</v>
      </c>
      <c r="M42" s="58">
        <f t="shared" si="2"/>
        <v>43.066962759176242</v>
      </c>
      <c r="N42" s="66">
        <f t="shared" si="3"/>
        <v>-30663177.916363299</v>
      </c>
      <c r="O42" s="36"/>
      <c r="P42" s="57">
        <f>INDEX([1]CPPY!$H42:$S42,'[1]Report-Date'!$B$2)</f>
        <v>403970969.80198997</v>
      </c>
      <c r="Q42" s="57">
        <f>INDEX('[1]Plan-Eco'!$H42:$S42,12)</f>
        <v>1002994690.8906707</v>
      </c>
      <c r="R42" s="57">
        <f>INDEX('[1]Plan-Eco'!$H42:$S42,'[1]Report-Date'!$B$2)</f>
        <v>462622527.91876328</v>
      </c>
      <c r="S42" s="66">
        <f>INDEX('[1]Actual-Eco'!$H42:$S42,'[1]Report-Date'!$B$2)</f>
        <v>431959350.00239998</v>
      </c>
      <c r="T42" s="58">
        <f t="shared" si="5"/>
        <v>93.371879650065864</v>
      </c>
      <c r="U42" s="58">
        <f t="shared" si="6"/>
        <v>43.066962759176242</v>
      </c>
      <c r="V42" s="66">
        <f t="shared" si="7"/>
        <v>-30663177.916363299</v>
      </c>
      <c r="W42" s="37"/>
      <c r="X42" s="57">
        <f>INDEX([1]CPPY!$V42:$AG42,'[1]Report-Date'!$B$2)</f>
        <v>0</v>
      </c>
      <c r="Y42" s="57">
        <f>INDEX('[1]Plan-Eco'!$V42:$AH42,12)</f>
        <v>0</v>
      </c>
      <c r="Z42" s="57">
        <f>INDEX('[1]Plan-Eco'!$V42:$AH42,'[1]Report-Date'!$B$2)</f>
        <v>0</v>
      </c>
      <c r="AA42" s="66">
        <f>INDEX('[1]Actual-Eco'!$V42:$AH42,'[1]Report-Date'!$B$2)</f>
        <v>0</v>
      </c>
      <c r="AB42" s="58">
        <f t="shared" si="9"/>
        <v>0</v>
      </c>
      <c r="AC42" s="58">
        <f t="shared" si="10"/>
        <v>0</v>
      </c>
      <c r="AD42" s="66">
        <f t="shared" si="11"/>
        <v>0</v>
      </c>
      <c r="AE42" s="37"/>
      <c r="AF42" s="57">
        <f>INDEX([1]CPPY!$AJ42:$AU42,'[1]Report-Date'!$B$2)</f>
        <v>0</v>
      </c>
      <c r="AG42" s="57">
        <f>INDEX('[1]Plan-Eco'!$AJ42:$AV42,12)</f>
        <v>0</v>
      </c>
      <c r="AH42" s="57">
        <f>INDEX('[1]Plan-Eco'!$AJ42:$AV42,'[1]Report-Date'!$B$2)</f>
        <v>0</v>
      </c>
      <c r="AI42" s="66">
        <f>INDEX('[1]Actual-Eco'!$AJ42:$AV42,'[1]Report-Date'!$B$2)</f>
        <v>0</v>
      </c>
      <c r="AJ42" s="58">
        <f t="shared" si="13"/>
        <v>0</v>
      </c>
      <c r="AK42" s="58">
        <f t="shared" si="14"/>
        <v>0</v>
      </c>
      <c r="AL42" s="66">
        <f t="shared" si="15"/>
        <v>0</v>
      </c>
      <c r="AM42" s="37"/>
      <c r="AN42" s="57">
        <f>INDEX([1]CPPY!$AX42:$BI42,'[1]Report-Date'!$B$2)</f>
        <v>0</v>
      </c>
      <c r="AO42" s="57">
        <f>INDEX('[1]Plan-Eco'!$AX42:$BI42,12)</f>
        <v>0</v>
      </c>
      <c r="AP42" s="57">
        <f>INDEX('[1]Plan-Eco'!$AX42:$BI42,'[1]Report-Date'!$B$2)</f>
        <v>0</v>
      </c>
      <c r="AQ42" s="66">
        <f>INDEX('[1]Actual-Eco'!$AX42:$BJ42,'[1]Report-Date'!$B$2)</f>
        <v>0</v>
      </c>
      <c r="AR42" s="58">
        <f t="shared" si="17"/>
        <v>0</v>
      </c>
      <c r="AS42" s="58">
        <f t="shared" si="18"/>
        <v>0</v>
      </c>
      <c r="AT42" s="66">
        <f t="shared" si="19"/>
        <v>0</v>
      </c>
      <c r="AX42" s="48"/>
      <c r="AY42" s="48"/>
      <c r="AZ42" s="48"/>
      <c r="BA42" s="48"/>
      <c r="BB42" s="48"/>
      <c r="BC42" s="49"/>
    </row>
    <row r="43" spans="1:55" ht="12.6" customHeight="1">
      <c r="A43" s="55"/>
      <c r="B43" s="55"/>
      <c r="C43" s="55"/>
      <c r="D43" s="55"/>
      <c r="E43" s="55" t="s">
        <v>82</v>
      </c>
      <c r="F43" s="55" t="s">
        <v>83</v>
      </c>
      <c r="G43" s="56"/>
      <c r="H43" s="57">
        <f t="shared" si="70"/>
        <v>-42421072.470129997</v>
      </c>
      <c r="I43" s="57">
        <f t="shared" si="70"/>
        <v>-96745075.104419962</v>
      </c>
      <c r="J43" s="57">
        <f t="shared" si="70"/>
        <v>-68048358.368139997</v>
      </c>
      <c r="K43" s="66">
        <f t="shared" si="70"/>
        <v>-66664484.807130001</v>
      </c>
      <c r="L43" s="58">
        <f t="shared" si="1"/>
        <v>97.966338065757185</v>
      </c>
      <c r="M43" s="58">
        <f t="shared" si="2"/>
        <v>68.907367879116279</v>
      </c>
      <c r="N43" s="66">
        <f t="shared" si="3"/>
        <v>1383873.5610099956</v>
      </c>
      <c r="O43" s="36"/>
      <c r="P43" s="57">
        <f>INDEX([1]CPPY!$H43:$S43,'[1]Report-Date'!$B$2)</f>
        <v>-42421072.470129997</v>
      </c>
      <c r="Q43" s="57">
        <f>INDEX('[1]Plan-Eco'!$H43:$S43,12)</f>
        <v>-96745075.104419962</v>
      </c>
      <c r="R43" s="57">
        <f>INDEX('[1]Plan-Eco'!$H43:$S43,'[1]Report-Date'!$B$2)</f>
        <v>-68048358.368139997</v>
      </c>
      <c r="S43" s="66">
        <f>INDEX('[1]Actual-Eco'!$H43:$S43,'[1]Report-Date'!$B$2)</f>
        <v>-66664484.807130001</v>
      </c>
      <c r="T43" s="58">
        <f t="shared" si="5"/>
        <v>97.966338065757185</v>
      </c>
      <c r="U43" s="58">
        <f t="shared" si="6"/>
        <v>68.907367879116279</v>
      </c>
      <c r="V43" s="66">
        <f t="shared" si="7"/>
        <v>1383873.5610099956</v>
      </c>
      <c r="W43" s="37"/>
      <c r="X43" s="57">
        <f>INDEX([1]CPPY!$V43:$AG43,'[1]Report-Date'!$B$2)</f>
        <v>0</v>
      </c>
      <c r="Y43" s="57">
        <f>INDEX('[1]Plan-Eco'!$V43:$AH43,12)</f>
        <v>0</v>
      </c>
      <c r="Z43" s="57">
        <f>INDEX('[1]Plan-Eco'!$V43:$AH43,'[1]Report-Date'!$B$2)</f>
        <v>0</v>
      </c>
      <c r="AA43" s="66">
        <f>INDEX('[1]Actual-Eco'!$V43:$AH43,'[1]Report-Date'!$B$2)</f>
        <v>0</v>
      </c>
      <c r="AB43" s="58">
        <f t="shared" si="9"/>
        <v>0</v>
      </c>
      <c r="AC43" s="58">
        <f t="shared" si="10"/>
        <v>0</v>
      </c>
      <c r="AD43" s="66">
        <f t="shared" si="11"/>
        <v>0</v>
      </c>
      <c r="AE43" s="37"/>
      <c r="AF43" s="57">
        <f>INDEX([1]CPPY!$AJ43:$AU43,'[1]Report-Date'!$B$2)</f>
        <v>0</v>
      </c>
      <c r="AG43" s="57">
        <f>INDEX('[1]Plan-Eco'!$AJ43:$AV43,12)</f>
        <v>0</v>
      </c>
      <c r="AH43" s="57">
        <f>INDEX('[1]Plan-Eco'!$AJ43:$AV43,'[1]Report-Date'!$B$2)</f>
        <v>0</v>
      </c>
      <c r="AI43" s="66">
        <f>INDEX('[1]Actual-Eco'!$AJ43:$AV43,'[1]Report-Date'!$B$2)</f>
        <v>0</v>
      </c>
      <c r="AJ43" s="58">
        <f t="shared" si="13"/>
        <v>0</v>
      </c>
      <c r="AK43" s="58">
        <f t="shared" si="14"/>
        <v>0</v>
      </c>
      <c r="AL43" s="66">
        <f t="shared" si="15"/>
        <v>0</v>
      </c>
      <c r="AM43" s="37"/>
      <c r="AN43" s="57">
        <f>INDEX([1]CPPY!$AX43:$BI43,'[1]Report-Date'!$B$2)</f>
        <v>0</v>
      </c>
      <c r="AO43" s="57">
        <f>INDEX('[1]Plan-Eco'!$AX43:$BI43,12)</f>
        <v>0</v>
      </c>
      <c r="AP43" s="57">
        <f>INDEX('[1]Plan-Eco'!$AX43:$BI43,'[1]Report-Date'!$B$2)</f>
        <v>0</v>
      </c>
      <c r="AQ43" s="66">
        <f>INDEX('[1]Actual-Eco'!$AX43:$BJ43,'[1]Report-Date'!$B$2)</f>
        <v>0</v>
      </c>
      <c r="AR43" s="58">
        <f t="shared" si="17"/>
        <v>0</v>
      </c>
      <c r="AS43" s="58">
        <f t="shared" si="18"/>
        <v>0</v>
      </c>
      <c r="AT43" s="66">
        <f t="shared" si="19"/>
        <v>0</v>
      </c>
      <c r="AX43" s="48"/>
      <c r="AY43" s="48"/>
      <c r="AZ43" s="48"/>
      <c r="BA43" s="48"/>
      <c r="BB43" s="48"/>
      <c r="BC43" s="49"/>
    </row>
    <row r="44" spans="1:55" ht="12.6" customHeight="1">
      <c r="A44" s="44"/>
      <c r="B44" s="44"/>
      <c r="C44" s="44"/>
      <c r="D44" s="55" t="s">
        <v>84</v>
      </c>
      <c r="E44" s="44" t="s">
        <v>85</v>
      </c>
      <c r="F44" s="44"/>
      <c r="G44" s="45">
        <f>SUM(G45:G51)</f>
        <v>0</v>
      </c>
      <c r="H44" s="46">
        <f>SUM(H45:H51)</f>
        <v>193988645.49112999</v>
      </c>
      <c r="I44" s="46">
        <f t="shared" ref="I44:K44" si="71">SUM(I45:I51)</f>
        <v>597712454.65933526</v>
      </c>
      <c r="J44" s="46">
        <f t="shared" si="71"/>
        <v>244638260.04772153</v>
      </c>
      <c r="K44" s="46">
        <f t="shared" si="71"/>
        <v>219956935.71074</v>
      </c>
      <c r="L44" s="47">
        <f t="shared" si="1"/>
        <v>89.911093901597013</v>
      </c>
      <c r="M44" s="47">
        <f t="shared" si="2"/>
        <v>36.799791270219373</v>
      </c>
      <c r="N44" s="46">
        <f t="shared" si="3"/>
        <v>-24681324.336981535</v>
      </c>
      <c r="O44" s="36"/>
      <c r="P44" s="46">
        <f t="shared" ref="P44:S44" si="72">SUM(P45:P51)</f>
        <v>193988645.49112999</v>
      </c>
      <c r="Q44" s="46">
        <f t="shared" si="72"/>
        <v>597712454.65933526</v>
      </c>
      <c r="R44" s="46">
        <f t="shared" si="72"/>
        <v>244638260.04772153</v>
      </c>
      <c r="S44" s="46">
        <f t="shared" si="72"/>
        <v>219956935.71074</v>
      </c>
      <c r="T44" s="47">
        <f t="shared" si="5"/>
        <v>89.911093901597013</v>
      </c>
      <c r="U44" s="47">
        <f t="shared" si="6"/>
        <v>36.799791270219373</v>
      </c>
      <c r="V44" s="46">
        <f t="shared" si="7"/>
        <v>-24681324.336981535</v>
      </c>
      <c r="W44" s="37"/>
      <c r="X44" s="46">
        <f t="shared" ref="X44:AA44" si="73">SUM(X45:X51)</f>
        <v>0</v>
      </c>
      <c r="Y44" s="46">
        <f t="shared" si="73"/>
        <v>0</v>
      </c>
      <c r="Z44" s="46">
        <f t="shared" si="73"/>
        <v>0</v>
      </c>
      <c r="AA44" s="46">
        <f t="shared" si="73"/>
        <v>0</v>
      </c>
      <c r="AB44" s="47">
        <f t="shared" si="9"/>
        <v>0</v>
      </c>
      <c r="AC44" s="47">
        <f t="shared" si="10"/>
        <v>0</v>
      </c>
      <c r="AD44" s="46">
        <f t="shared" si="11"/>
        <v>0</v>
      </c>
      <c r="AE44" s="37"/>
      <c r="AF44" s="46">
        <f t="shared" ref="AF44:AI44" si="74">SUM(AF45:AF51)</f>
        <v>0</v>
      </c>
      <c r="AG44" s="46">
        <f t="shared" si="74"/>
        <v>0</v>
      </c>
      <c r="AH44" s="46">
        <f t="shared" si="74"/>
        <v>0</v>
      </c>
      <c r="AI44" s="46">
        <f t="shared" si="74"/>
        <v>0</v>
      </c>
      <c r="AJ44" s="47">
        <f t="shared" si="13"/>
        <v>0</v>
      </c>
      <c r="AK44" s="47">
        <f t="shared" si="14"/>
        <v>0</v>
      </c>
      <c r="AL44" s="46">
        <f t="shared" si="15"/>
        <v>0</v>
      </c>
      <c r="AM44" s="37"/>
      <c r="AN44" s="46">
        <f t="shared" ref="AN44:AQ44" si="75">SUM(AN45:AN51)</f>
        <v>0</v>
      </c>
      <c r="AO44" s="46">
        <f t="shared" si="75"/>
        <v>0</v>
      </c>
      <c r="AP44" s="46">
        <f t="shared" si="75"/>
        <v>0</v>
      </c>
      <c r="AQ44" s="46">
        <f t="shared" si="75"/>
        <v>0</v>
      </c>
      <c r="AR44" s="47">
        <f t="shared" si="17"/>
        <v>0</v>
      </c>
      <c r="AS44" s="47">
        <f t="shared" si="18"/>
        <v>0</v>
      </c>
      <c r="AT44" s="46">
        <f t="shared" si="19"/>
        <v>0</v>
      </c>
      <c r="AX44" s="48"/>
      <c r="AY44" s="48"/>
      <c r="AZ44" s="48"/>
      <c r="BA44" s="48"/>
      <c r="BB44" s="48"/>
      <c r="BC44" s="49"/>
    </row>
    <row r="45" spans="1:55" ht="12.6" customHeight="1">
      <c r="A45" s="55"/>
      <c r="B45" s="55"/>
      <c r="C45" s="55"/>
      <c r="D45" s="55"/>
      <c r="E45" s="55" t="s">
        <v>52</v>
      </c>
      <c r="F45" s="55" t="s">
        <v>86</v>
      </c>
      <c r="G45" s="56"/>
      <c r="H45" s="57">
        <f t="shared" ref="H45:K51" si="76">P45+X45+AF45+AN45</f>
        <v>65155139.937910005</v>
      </c>
      <c r="I45" s="57">
        <f t="shared" si="76"/>
        <v>136630860.97999999</v>
      </c>
      <c r="J45" s="57">
        <f t="shared" si="76"/>
        <v>66000000</v>
      </c>
      <c r="K45" s="66">
        <f t="shared" si="76"/>
        <v>74510057.72529</v>
      </c>
      <c r="L45" s="58">
        <f t="shared" si="1"/>
        <v>112.89402685650001</v>
      </c>
      <c r="M45" s="58">
        <f t="shared" si="2"/>
        <v>54.533841908671555</v>
      </c>
      <c r="N45" s="66">
        <f t="shared" si="3"/>
        <v>8510057.7252900004</v>
      </c>
      <c r="O45" s="36"/>
      <c r="P45" s="57">
        <f>INDEX([1]CPPY!$H45:$S45,'[1]Report-Date'!$B$2)</f>
        <v>65155139.937910005</v>
      </c>
      <c r="Q45" s="57">
        <f>INDEX('[1]Plan-Eco'!$H45:$S45,12)</f>
        <v>136630860.97999999</v>
      </c>
      <c r="R45" s="57">
        <f>INDEX('[1]Plan-Eco'!$H45:$S45,'[1]Report-Date'!$B$2)</f>
        <v>66000000</v>
      </c>
      <c r="S45" s="66">
        <f>INDEX('[1]Actual-Eco'!$H45:$S45,'[1]Report-Date'!$B$2)</f>
        <v>74510057.72529</v>
      </c>
      <c r="T45" s="58">
        <f t="shared" si="5"/>
        <v>112.89402685650001</v>
      </c>
      <c r="U45" s="58">
        <f t="shared" si="6"/>
        <v>54.533841908671555</v>
      </c>
      <c r="V45" s="66">
        <f t="shared" si="7"/>
        <v>8510057.7252900004</v>
      </c>
      <c r="W45" s="37"/>
      <c r="X45" s="57">
        <f>INDEX([1]CPPY!$V45:$AG45,'[1]Report-Date'!$B$2)</f>
        <v>0</v>
      </c>
      <c r="Y45" s="57">
        <f>INDEX('[1]Plan-Eco'!$V45:$AH45,12)</f>
        <v>0</v>
      </c>
      <c r="Z45" s="57">
        <f>INDEX('[1]Plan-Eco'!$V45:$AH45,'[1]Report-Date'!$B$2)</f>
        <v>0</v>
      </c>
      <c r="AA45" s="66">
        <f>INDEX('[1]Actual-Eco'!$V45:$AH45,'[1]Report-Date'!$B$2)</f>
        <v>0</v>
      </c>
      <c r="AB45" s="58">
        <f t="shared" si="9"/>
        <v>0</v>
      </c>
      <c r="AC45" s="58">
        <f t="shared" si="10"/>
        <v>0</v>
      </c>
      <c r="AD45" s="66">
        <f t="shared" si="11"/>
        <v>0</v>
      </c>
      <c r="AE45" s="37"/>
      <c r="AF45" s="57">
        <f>INDEX([1]CPPY!$AJ45:$AU45,'[1]Report-Date'!$B$2)</f>
        <v>0</v>
      </c>
      <c r="AG45" s="57">
        <f>INDEX('[1]Plan-Eco'!$AJ45:$AV45,12)</f>
        <v>0</v>
      </c>
      <c r="AH45" s="57">
        <f>INDEX('[1]Plan-Eco'!$AJ45:$AV45,'[1]Report-Date'!$B$2)</f>
        <v>0</v>
      </c>
      <c r="AI45" s="66">
        <f>INDEX('[1]Actual-Eco'!$AJ45:$AV45,'[1]Report-Date'!$B$2)</f>
        <v>0</v>
      </c>
      <c r="AJ45" s="58">
        <f t="shared" si="13"/>
        <v>0</v>
      </c>
      <c r="AK45" s="58">
        <f t="shared" si="14"/>
        <v>0</v>
      </c>
      <c r="AL45" s="66">
        <f t="shared" si="15"/>
        <v>0</v>
      </c>
      <c r="AM45" s="37"/>
      <c r="AN45" s="57">
        <f>INDEX([1]CPPY!$AX45:$BI45,'[1]Report-Date'!$B$2)</f>
        <v>0</v>
      </c>
      <c r="AO45" s="57">
        <f>INDEX('[1]Plan-Eco'!$AX45:$BI45,12)</f>
        <v>0</v>
      </c>
      <c r="AP45" s="57">
        <f>INDEX('[1]Plan-Eco'!$AX45:$BI45,'[1]Report-Date'!$B$2)</f>
        <v>0</v>
      </c>
      <c r="AQ45" s="66">
        <f>INDEX('[1]Actual-Eco'!$AX45:$BJ45,'[1]Report-Date'!$B$2)</f>
        <v>0</v>
      </c>
      <c r="AR45" s="58">
        <f t="shared" si="17"/>
        <v>0</v>
      </c>
      <c r="AS45" s="58">
        <f t="shared" si="18"/>
        <v>0</v>
      </c>
      <c r="AT45" s="66">
        <f t="shared" si="19"/>
        <v>0</v>
      </c>
      <c r="AX45" s="48"/>
      <c r="AY45" s="48"/>
      <c r="AZ45" s="48"/>
      <c r="BA45" s="48"/>
      <c r="BB45" s="48"/>
      <c r="BC45" s="67"/>
    </row>
    <row r="46" spans="1:55" ht="12.6" customHeight="1">
      <c r="A46" s="55"/>
      <c r="B46" s="55"/>
      <c r="C46" s="55"/>
      <c r="D46" s="55"/>
      <c r="E46" s="55" t="s">
        <v>54</v>
      </c>
      <c r="F46" s="55" t="s">
        <v>87</v>
      </c>
      <c r="G46" s="56"/>
      <c r="H46" s="57">
        <f t="shared" si="76"/>
        <v>15148000</v>
      </c>
      <c r="I46" s="57">
        <f t="shared" si="76"/>
        <v>41477993.350000001</v>
      </c>
      <c r="J46" s="57">
        <f t="shared" si="76"/>
        <v>14000000</v>
      </c>
      <c r="K46" s="66">
        <f t="shared" si="76"/>
        <v>22684000</v>
      </c>
      <c r="L46" s="58">
        <f t="shared" si="1"/>
        <v>162.02857142857144</v>
      </c>
      <c r="M46" s="58">
        <f t="shared" si="2"/>
        <v>54.689241614433115</v>
      </c>
      <c r="N46" s="66">
        <f t="shared" si="3"/>
        <v>8684000</v>
      </c>
      <c r="O46" s="36"/>
      <c r="P46" s="57">
        <f>INDEX([1]CPPY!$H46:$S46,'[1]Report-Date'!$B$2)</f>
        <v>15148000</v>
      </c>
      <c r="Q46" s="57">
        <f>INDEX('[1]Plan-Eco'!$H46:$S46,12)</f>
        <v>41477993.350000001</v>
      </c>
      <c r="R46" s="57">
        <f>INDEX('[1]Plan-Eco'!$H46:$S46,'[1]Report-Date'!$B$2)</f>
        <v>14000000</v>
      </c>
      <c r="S46" s="66">
        <f>INDEX('[1]Actual-Eco'!$H46:$S46,'[1]Report-Date'!$B$2)</f>
        <v>22684000</v>
      </c>
      <c r="T46" s="58">
        <f t="shared" si="5"/>
        <v>162.02857142857144</v>
      </c>
      <c r="U46" s="58">
        <f t="shared" si="6"/>
        <v>54.689241614433115</v>
      </c>
      <c r="V46" s="66">
        <f t="shared" si="7"/>
        <v>8684000</v>
      </c>
      <c r="W46" s="37"/>
      <c r="X46" s="57">
        <f>INDEX([1]CPPY!$V46:$AG46,'[1]Report-Date'!$B$2)</f>
        <v>0</v>
      </c>
      <c r="Y46" s="57">
        <f>INDEX('[1]Plan-Eco'!$V46:$AH46,12)</f>
        <v>0</v>
      </c>
      <c r="Z46" s="57">
        <f>INDEX('[1]Plan-Eco'!$V46:$AH46,'[1]Report-Date'!$B$2)</f>
        <v>0</v>
      </c>
      <c r="AA46" s="66">
        <f>INDEX('[1]Actual-Eco'!$V46:$AH46,'[1]Report-Date'!$B$2)</f>
        <v>0</v>
      </c>
      <c r="AB46" s="58">
        <f t="shared" si="9"/>
        <v>0</v>
      </c>
      <c r="AC46" s="58">
        <f t="shared" si="10"/>
        <v>0</v>
      </c>
      <c r="AD46" s="66">
        <f t="shared" si="11"/>
        <v>0</v>
      </c>
      <c r="AE46" s="37"/>
      <c r="AF46" s="57">
        <f>INDEX([1]CPPY!$AJ46:$AU46,'[1]Report-Date'!$B$2)</f>
        <v>0</v>
      </c>
      <c r="AG46" s="57">
        <f>INDEX('[1]Plan-Eco'!$AJ46:$AV46,12)</f>
        <v>0</v>
      </c>
      <c r="AH46" s="57">
        <f>INDEX('[1]Plan-Eco'!$AJ46:$AV46,'[1]Report-Date'!$B$2)</f>
        <v>0</v>
      </c>
      <c r="AI46" s="66">
        <f>INDEX('[1]Actual-Eco'!$AJ46:$AV46,'[1]Report-Date'!$B$2)</f>
        <v>0</v>
      </c>
      <c r="AJ46" s="58">
        <f t="shared" si="13"/>
        <v>0</v>
      </c>
      <c r="AK46" s="58">
        <f t="shared" si="14"/>
        <v>0</v>
      </c>
      <c r="AL46" s="66">
        <f t="shared" si="15"/>
        <v>0</v>
      </c>
      <c r="AM46" s="37"/>
      <c r="AN46" s="57">
        <f>INDEX([1]CPPY!$AX46:$BI46,'[1]Report-Date'!$B$2)</f>
        <v>0</v>
      </c>
      <c r="AO46" s="57">
        <f>INDEX('[1]Plan-Eco'!$AX46:$BI46,12)</f>
        <v>0</v>
      </c>
      <c r="AP46" s="57">
        <f>INDEX('[1]Plan-Eco'!$AX46:$BI46,'[1]Report-Date'!$B$2)</f>
        <v>0</v>
      </c>
      <c r="AQ46" s="66">
        <f>INDEX('[1]Actual-Eco'!$AX46:$BJ46,'[1]Report-Date'!$B$2)</f>
        <v>0</v>
      </c>
      <c r="AR46" s="58">
        <f t="shared" si="17"/>
        <v>0</v>
      </c>
      <c r="AS46" s="58">
        <f t="shared" si="18"/>
        <v>0</v>
      </c>
      <c r="AT46" s="66">
        <f t="shared" si="19"/>
        <v>0</v>
      </c>
      <c r="AX46" s="48"/>
      <c r="AY46" s="48"/>
      <c r="AZ46" s="48"/>
      <c r="BA46" s="48"/>
      <c r="BB46" s="48"/>
      <c r="BC46" s="67"/>
    </row>
    <row r="47" spans="1:55" ht="12.6" customHeight="1">
      <c r="A47" s="55"/>
      <c r="B47" s="55"/>
      <c r="C47" s="55"/>
      <c r="D47" s="55"/>
      <c r="E47" s="55" t="s">
        <v>56</v>
      </c>
      <c r="F47" s="55" t="s">
        <v>88</v>
      </c>
      <c r="G47" s="56"/>
      <c r="H47" s="57">
        <f t="shared" si="76"/>
        <v>12209649.300000001</v>
      </c>
      <c r="I47" s="57">
        <f t="shared" si="76"/>
        <v>85577812.192237988</v>
      </c>
      <c r="J47" s="57">
        <f t="shared" si="76"/>
        <v>15331849.583538409</v>
      </c>
      <c r="K47" s="66">
        <f t="shared" si="76"/>
        <v>9123891.2598700002</v>
      </c>
      <c r="L47" s="58">
        <f t="shared" si="1"/>
        <v>59.509397154966834</v>
      </c>
      <c r="M47" s="58">
        <f t="shared" si="2"/>
        <v>10.661514972332453</v>
      </c>
      <c r="N47" s="66">
        <f t="shared" si="3"/>
        <v>-6207958.3236684091</v>
      </c>
      <c r="O47" s="36"/>
      <c r="P47" s="57">
        <f>INDEX([1]CPPY!$H47:$S47,'[1]Report-Date'!$B$2)</f>
        <v>12209649.300000001</v>
      </c>
      <c r="Q47" s="57">
        <f>INDEX('[1]Plan-Eco'!$H47:$S47,12)</f>
        <v>85577812.192237988</v>
      </c>
      <c r="R47" s="57">
        <f>INDEX('[1]Plan-Eco'!$H47:$S47,'[1]Report-Date'!$B$2)</f>
        <v>15331849.583538409</v>
      </c>
      <c r="S47" s="66">
        <f>INDEX('[1]Actual-Eco'!$H47:$S47,'[1]Report-Date'!$B$2)</f>
        <v>9123891.2598700002</v>
      </c>
      <c r="T47" s="58">
        <f t="shared" si="5"/>
        <v>59.509397154966834</v>
      </c>
      <c r="U47" s="58">
        <f t="shared" si="6"/>
        <v>10.661514972332453</v>
      </c>
      <c r="V47" s="66">
        <f t="shared" si="7"/>
        <v>-6207958.3236684091</v>
      </c>
      <c r="W47" s="37"/>
      <c r="X47" s="57">
        <f>INDEX([1]CPPY!$V47:$AG47,'[1]Report-Date'!$B$2)</f>
        <v>0</v>
      </c>
      <c r="Y47" s="57">
        <f>INDEX('[1]Plan-Eco'!$V47:$AH47,12)</f>
        <v>0</v>
      </c>
      <c r="Z47" s="57">
        <f>INDEX('[1]Plan-Eco'!$V47:$AH47,'[1]Report-Date'!$B$2)</f>
        <v>0</v>
      </c>
      <c r="AA47" s="66">
        <f>INDEX('[1]Actual-Eco'!$V47:$AH47,'[1]Report-Date'!$B$2)</f>
        <v>0</v>
      </c>
      <c r="AB47" s="58">
        <f t="shared" si="9"/>
        <v>0</v>
      </c>
      <c r="AC47" s="58">
        <f t="shared" si="10"/>
        <v>0</v>
      </c>
      <c r="AD47" s="66">
        <f t="shared" si="11"/>
        <v>0</v>
      </c>
      <c r="AE47" s="37"/>
      <c r="AF47" s="57">
        <f>INDEX([1]CPPY!$AJ47:$AU47,'[1]Report-Date'!$B$2)</f>
        <v>0</v>
      </c>
      <c r="AG47" s="57">
        <f>INDEX('[1]Plan-Eco'!$AJ47:$AV47,12)</f>
        <v>0</v>
      </c>
      <c r="AH47" s="57">
        <f>INDEX('[1]Plan-Eco'!$AJ47:$AV47,'[1]Report-Date'!$B$2)</f>
        <v>0</v>
      </c>
      <c r="AI47" s="66">
        <f>INDEX('[1]Actual-Eco'!$AJ47:$AV47,'[1]Report-Date'!$B$2)</f>
        <v>0</v>
      </c>
      <c r="AJ47" s="58">
        <f t="shared" si="13"/>
        <v>0</v>
      </c>
      <c r="AK47" s="58">
        <f t="shared" si="14"/>
        <v>0</v>
      </c>
      <c r="AL47" s="66">
        <f t="shared" si="15"/>
        <v>0</v>
      </c>
      <c r="AM47" s="37"/>
      <c r="AN47" s="57">
        <f>INDEX([1]CPPY!$AX47:$BI47,'[1]Report-Date'!$B$2)</f>
        <v>0</v>
      </c>
      <c r="AO47" s="57">
        <f>INDEX('[1]Plan-Eco'!$AX47:$BI47,12)</f>
        <v>0</v>
      </c>
      <c r="AP47" s="57">
        <f>INDEX('[1]Plan-Eco'!$AX47:$BI47,'[1]Report-Date'!$B$2)</f>
        <v>0</v>
      </c>
      <c r="AQ47" s="66">
        <f>INDEX('[1]Actual-Eco'!$AX47:$BJ47,'[1]Report-Date'!$B$2)</f>
        <v>0</v>
      </c>
      <c r="AR47" s="58">
        <f t="shared" si="17"/>
        <v>0</v>
      </c>
      <c r="AS47" s="58">
        <f t="shared" si="18"/>
        <v>0</v>
      </c>
      <c r="AT47" s="66">
        <f t="shared" si="19"/>
        <v>0</v>
      </c>
      <c r="AX47" s="48"/>
      <c r="AY47" s="48"/>
      <c r="AZ47" s="48"/>
      <c r="BA47" s="48"/>
      <c r="BB47" s="48"/>
      <c r="BC47" s="67"/>
    </row>
    <row r="48" spans="1:55" ht="12.6" customHeight="1">
      <c r="A48" s="55"/>
      <c r="B48" s="55"/>
      <c r="C48" s="55"/>
      <c r="D48" s="55"/>
      <c r="E48" s="55" t="s">
        <v>58</v>
      </c>
      <c r="F48" s="55" t="s">
        <v>89</v>
      </c>
      <c r="G48" s="56"/>
      <c r="H48" s="57">
        <f t="shared" si="76"/>
        <v>33602972.299999997</v>
      </c>
      <c r="I48" s="57">
        <f t="shared" si="76"/>
        <v>133990224.42460814</v>
      </c>
      <c r="J48" s="57">
        <f t="shared" si="76"/>
        <v>52005589.568625942</v>
      </c>
      <c r="K48" s="57">
        <f t="shared" si="76"/>
        <v>47623825.66725</v>
      </c>
      <c r="L48" s="58">
        <f t="shared" si="1"/>
        <v>91.574436637058369</v>
      </c>
      <c r="M48" s="58">
        <f t="shared" si="2"/>
        <v>35.54276132588042</v>
      </c>
      <c r="N48" s="57">
        <f t="shared" si="3"/>
        <v>-4381763.9013759419</v>
      </c>
      <c r="O48" s="36"/>
      <c r="P48" s="57">
        <f>INDEX([1]CPPY!$H48:$S48,'[1]Report-Date'!$B$2)</f>
        <v>33602972.299999997</v>
      </c>
      <c r="Q48" s="57">
        <f>INDEX('[1]Plan-Eco'!$H48:$S48,12)</f>
        <v>133990224.42460814</v>
      </c>
      <c r="R48" s="57">
        <f>INDEX('[1]Plan-Eco'!$H48:$S48,'[1]Report-Date'!$B$2)</f>
        <v>52005589.568625942</v>
      </c>
      <c r="S48" s="57">
        <f>INDEX('[1]Actual-Eco'!$H48:$S48,'[1]Report-Date'!$B$2)</f>
        <v>47623825.66725</v>
      </c>
      <c r="T48" s="58">
        <f t="shared" si="5"/>
        <v>91.574436637058369</v>
      </c>
      <c r="U48" s="58">
        <f t="shared" si="6"/>
        <v>35.54276132588042</v>
      </c>
      <c r="V48" s="57">
        <f t="shared" si="7"/>
        <v>-4381763.9013759419</v>
      </c>
      <c r="W48" s="37"/>
      <c r="X48" s="57">
        <f>INDEX([1]CPPY!$V48:$AG48,'[1]Report-Date'!$B$2)</f>
        <v>0</v>
      </c>
      <c r="Y48" s="57">
        <f>INDEX('[1]Plan-Eco'!$V48:$AH48,12)</f>
        <v>0</v>
      </c>
      <c r="Z48" s="57">
        <f>INDEX('[1]Plan-Eco'!$V48:$AH48,'[1]Report-Date'!$B$2)</f>
        <v>0</v>
      </c>
      <c r="AA48" s="57">
        <f>INDEX('[1]Actual-Eco'!$V48:$AH48,'[1]Report-Date'!$B$2)</f>
        <v>0</v>
      </c>
      <c r="AB48" s="58">
        <f t="shared" si="9"/>
        <v>0</v>
      </c>
      <c r="AC48" s="58">
        <f t="shared" si="10"/>
        <v>0</v>
      </c>
      <c r="AD48" s="57">
        <f t="shared" si="11"/>
        <v>0</v>
      </c>
      <c r="AE48" s="37"/>
      <c r="AF48" s="57">
        <f>INDEX([1]CPPY!$AJ48:$AU48,'[1]Report-Date'!$B$2)</f>
        <v>0</v>
      </c>
      <c r="AG48" s="57">
        <f>INDEX('[1]Plan-Eco'!$AJ48:$AV48,12)</f>
        <v>0</v>
      </c>
      <c r="AH48" s="57">
        <f>INDEX('[1]Plan-Eco'!$AJ48:$AV48,'[1]Report-Date'!$B$2)</f>
        <v>0</v>
      </c>
      <c r="AI48" s="57">
        <f>INDEX('[1]Actual-Eco'!$AJ48:$AV48,'[1]Report-Date'!$B$2)</f>
        <v>0</v>
      </c>
      <c r="AJ48" s="58">
        <f t="shared" si="13"/>
        <v>0</v>
      </c>
      <c r="AK48" s="58">
        <f t="shared" si="14"/>
        <v>0</v>
      </c>
      <c r="AL48" s="57">
        <f t="shared" si="15"/>
        <v>0</v>
      </c>
      <c r="AM48" s="37"/>
      <c r="AN48" s="57">
        <f>INDEX([1]CPPY!$AX48:$BI48,'[1]Report-Date'!$B$2)</f>
        <v>0</v>
      </c>
      <c r="AO48" s="57">
        <f>INDEX('[1]Plan-Eco'!$AX48:$BI48,12)</f>
        <v>0</v>
      </c>
      <c r="AP48" s="57">
        <f>INDEX('[1]Plan-Eco'!$AX48:$BI48,'[1]Report-Date'!$B$2)</f>
        <v>0</v>
      </c>
      <c r="AQ48" s="57">
        <f>INDEX('[1]Actual-Eco'!$AX48:$BJ48,'[1]Report-Date'!$B$2)</f>
        <v>0</v>
      </c>
      <c r="AR48" s="58">
        <f t="shared" si="17"/>
        <v>0</v>
      </c>
      <c r="AS48" s="58">
        <f t="shared" si="18"/>
        <v>0</v>
      </c>
      <c r="AT48" s="57">
        <f t="shared" si="19"/>
        <v>0</v>
      </c>
      <c r="AX48" s="48"/>
      <c r="AY48" s="48"/>
      <c r="AZ48" s="48"/>
      <c r="BA48" s="48"/>
      <c r="BB48" s="48"/>
      <c r="BC48" s="67"/>
    </row>
    <row r="49" spans="1:55" ht="12.6" customHeight="1">
      <c r="A49" s="55"/>
      <c r="B49" s="55"/>
      <c r="C49" s="55"/>
      <c r="D49" s="55"/>
      <c r="E49" s="55" t="s">
        <v>60</v>
      </c>
      <c r="F49" s="55" t="s">
        <v>90</v>
      </c>
      <c r="G49" s="56"/>
      <c r="H49" s="57">
        <f t="shared" si="76"/>
        <v>4253588.5999999996</v>
      </c>
      <c r="I49" s="39">
        <f t="shared" si="76"/>
        <v>11686605.594289966</v>
      </c>
      <c r="J49" s="57">
        <f t="shared" si="76"/>
        <v>5005352.7272777539</v>
      </c>
      <c r="K49" s="57">
        <f t="shared" si="76"/>
        <v>4227530.6384300003</v>
      </c>
      <c r="L49" s="58">
        <f t="shared" si="1"/>
        <v>84.460194291426376</v>
      </c>
      <c r="M49" s="58">
        <f t="shared" si="2"/>
        <v>36.174153429936553</v>
      </c>
      <c r="N49" s="57">
        <f t="shared" si="3"/>
        <v>-777822.08884775359</v>
      </c>
      <c r="O49" s="36"/>
      <c r="P49" s="57">
        <f>INDEX([1]CPPY!$H49:$S49,'[1]Report-Date'!$B$2)</f>
        <v>4253588.5999999996</v>
      </c>
      <c r="Q49" s="39">
        <f>INDEX('[1]Plan-Eco'!$H49:$S49,12)</f>
        <v>11686605.594289966</v>
      </c>
      <c r="R49" s="57">
        <f>INDEX('[1]Plan-Eco'!$H49:$S49,'[1]Report-Date'!$B$2)</f>
        <v>5005352.7272777539</v>
      </c>
      <c r="S49" s="57">
        <f>INDEX('[1]Actual-Eco'!$H49:$S49,'[1]Report-Date'!$B$2)</f>
        <v>4227530.6384300003</v>
      </c>
      <c r="T49" s="58">
        <f t="shared" si="5"/>
        <v>84.460194291426376</v>
      </c>
      <c r="U49" s="58">
        <f t="shared" si="6"/>
        <v>36.174153429936553</v>
      </c>
      <c r="V49" s="57">
        <f t="shared" si="7"/>
        <v>-777822.08884775359</v>
      </c>
      <c r="W49" s="37"/>
      <c r="X49" s="57">
        <f>INDEX([1]CPPY!$V49:$AG49,'[1]Report-Date'!$B$2)</f>
        <v>0</v>
      </c>
      <c r="Y49" s="39">
        <f>INDEX('[1]Plan-Eco'!$V49:$AH49,12)</f>
        <v>0</v>
      </c>
      <c r="Z49" s="57">
        <f>INDEX('[1]Plan-Eco'!$V49:$AH49,'[1]Report-Date'!$B$2)</f>
        <v>0</v>
      </c>
      <c r="AA49" s="57">
        <f>INDEX('[1]Actual-Eco'!$V49:$AH49,'[1]Report-Date'!$B$2)</f>
        <v>0</v>
      </c>
      <c r="AB49" s="58">
        <f t="shared" si="9"/>
        <v>0</v>
      </c>
      <c r="AC49" s="58">
        <f t="shared" si="10"/>
        <v>0</v>
      </c>
      <c r="AD49" s="57">
        <f t="shared" si="11"/>
        <v>0</v>
      </c>
      <c r="AE49" s="37"/>
      <c r="AF49" s="57">
        <f>INDEX([1]CPPY!$AJ49:$AU49,'[1]Report-Date'!$B$2)</f>
        <v>0</v>
      </c>
      <c r="AG49" s="39">
        <f>INDEX('[1]Plan-Eco'!$AJ49:$AV49,12)</f>
        <v>0</v>
      </c>
      <c r="AH49" s="57">
        <f>INDEX('[1]Plan-Eco'!$AJ49:$AV49,'[1]Report-Date'!$B$2)</f>
        <v>0</v>
      </c>
      <c r="AI49" s="57">
        <f>INDEX('[1]Actual-Eco'!$AJ49:$AV49,'[1]Report-Date'!$B$2)</f>
        <v>0</v>
      </c>
      <c r="AJ49" s="58">
        <f t="shared" si="13"/>
        <v>0</v>
      </c>
      <c r="AK49" s="58">
        <f t="shared" si="14"/>
        <v>0</v>
      </c>
      <c r="AL49" s="57">
        <f t="shared" si="15"/>
        <v>0</v>
      </c>
      <c r="AM49" s="37"/>
      <c r="AN49" s="57">
        <f>INDEX([1]CPPY!$AX49:$BI49,'[1]Report-Date'!$B$2)</f>
        <v>0</v>
      </c>
      <c r="AO49" s="39">
        <f>INDEX('[1]Plan-Eco'!$AX49:$BI49,12)</f>
        <v>0</v>
      </c>
      <c r="AP49" s="57">
        <f>INDEX('[1]Plan-Eco'!$AX49:$BI49,'[1]Report-Date'!$B$2)</f>
        <v>0</v>
      </c>
      <c r="AQ49" s="57">
        <f>INDEX('[1]Actual-Eco'!$AX49:$BJ49,'[1]Report-Date'!$B$2)</f>
        <v>0</v>
      </c>
      <c r="AR49" s="58">
        <f t="shared" si="17"/>
        <v>0</v>
      </c>
      <c r="AS49" s="58">
        <f t="shared" si="18"/>
        <v>0</v>
      </c>
      <c r="AT49" s="57">
        <f t="shared" si="19"/>
        <v>0</v>
      </c>
      <c r="AX49" s="63"/>
      <c r="AY49" s="63"/>
      <c r="AZ49" s="63"/>
      <c r="BA49" s="48"/>
      <c r="BB49" s="63"/>
      <c r="BC49" s="63"/>
    </row>
    <row r="50" spans="1:55" ht="12.6" customHeight="1">
      <c r="A50" s="55"/>
      <c r="B50" s="55"/>
      <c r="C50" s="55"/>
      <c r="D50" s="55"/>
      <c r="E50" s="55" t="s">
        <v>62</v>
      </c>
      <c r="F50" s="55" t="s">
        <v>91</v>
      </c>
      <c r="G50" s="56"/>
      <c r="H50" s="57">
        <f t="shared" si="76"/>
        <v>53863282.799999997</v>
      </c>
      <c r="I50" s="57">
        <f t="shared" si="76"/>
        <v>164307706.48819923</v>
      </c>
      <c r="J50" s="57">
        <f t="shared" si="76"/>
        <v>81295468.168279439</v>
      </c>
      <c r="K50" s="57">
        <f t="shared" si="76"/>
        <v>49373616.159999996</v>
      </c>
      <c r="L50" s="58">
        <f t="shared" si="1"/>
        <v>60.733540592690773</v>
      </c>
      <c r="M50" s="58">
        <f t="shared" si="2"/>
        <v>30.049482897228604</v>
      </c>
      <c r="N50" s="57">
        <f t="shared" si="3"/>
        <v>-31921852.008279443</v>
      </c>
      <c r="O50" s="36"/>
      <c r="P50" s="57">
        <f>INDEX([1]CPPY!$H50:$S50,'[1]Report-Date'!$B$2)</f>
        <v>53863282.799999997</v>
      </c>
      <c r="Q50" s="57">
        <f>INDEX('[1]Plan-Eco'!$H50:$S50,12)</f>
        <v>164307706.48819923</v>
      </c>
      <c r="R50" s="57">
        <f>INDEX('[1]Plan-Eco'!$H50:$S50,'[1]Report-Date'!$B$2)</f>
        <v>81295468.168279439</v>
      </c>
      <c r="S50" s="57">
        <f>INDEX('[1]Actual-Eco'!$H50:$S50,'[1]Report-Date'!$B$2)</f>
        <v>49373616.159999996</v>
      </c>
      <c r="T50" s="58">
        <f t="shared" si="5"/>
        <v>60.733540592690773</v>
      </c>
      <c r="U50" s="58">
        <f t="shared" si="6"/>
        <v>30.049482897228604</v>
      </c>
      <c r="V50" s="57">
        <f t="shared" si="7"/>
        <v>-31921852.008279443</v>
      </c>
      <c r="W50" s="37"/>
      <c r="X50" s="57">
        <f>INDEX([1]CPPY!$V50:$AG50,'[1]Report-Date'!$B$2)</f>
        <v>0</v>
      </c>
      <c r="Y50" s="57">
        <f>INDEX('[1]Plan-Eco'!$V50:$AH50,12)</f>
        <v>0</v>
      </c>
      <c r="Z50" s="57">
        <f>INDEX('[1]Plan-Eco'!$V50:$AH50,'[1]Report-Date'!$B$2)</f>
        <v>0</v>
      </c>
      <c r="AA50" s="57">
        <f>INDEX('[1]Actual-Eco'!$V50:$AH50,'[1]Report-Date'!$B$2)</f>
        <v>0</v>
      </c>
      <c r="AB50" s="58">
        <f t="shared" si="9"/>
        <v>0</v>
      </c>
      <c r="AC50" s="58">
        <f t="shared" si="10"/>
        <v>0</v>
      </c>
      <c r="AD50" s="57">
        <f t="shared" si="11"/>
        <v>0</v>
      </c>
      <c r="AE50" s="37"/>
      <c r="AF50" s="57">
        <f>INDEX([1]CPPY!$AJ50:$AU50,'[1]Report-Date'!$B$2)</f>
        <v>0</v>
      </c>
      <c r="AG50" s="57">
        <f>INDEX('[1]Plan-Eco'!$AJ50:$AV50,12)</f>
        <v>0</v>
      </c>
      <c r="AH50" s="57">
        <f>INDEX('[1]Plan-Eco'!$AJ50:$AV50,'[1]Report-Date'!$B$2)</f>
        <v>0</v>
      </c>
      <c r="AI50" s="57">
        <f>INDEX('[1]Actual-Eco'!$AJ50:$AV50,'[1]Report-Date'!$B$2)</f>
        <v>0</v>
      </c>
      <c r="AJ50" s="58">
        <f t="shared" si="13"/>
        <v>0</v>
      </c>
      <c r="AK50" s="58">
        <f t="shared" si="14"/>
        <v>0</v>
      </c>
      <c r="AL50" s="57">
        <f t="shared" si="15"/>
        <v>0</v>
      </c>
      <c r="AM50" s="37"/>
      <c r="AN50" s="57">
        <f>INDEX([1]CPPY!$AX50:$BI50,'[1]Report-Date'!$B$2)</f>
        <v>0</v>
      </c>
      <c r="AO50" s="57">
        <f>INDEX('[1]Plan-Eco'!$AX50:$BI50,12)</f>
        <v>0</v>
      </c>
      <c r="AP50" s="57">
        <f>INDEX('[1]Plan-Eco'!$AX50:$BI50,'[1]Report-Date'!$B$2)</f>
        <v>0</v>
      </c>
      <c r="AQ50" s="57">
        <f>INDEX('[1]Actual-Eco'!$AX50:$BJ50,'[1]Report-Date'!$B$2)</f>
        <v>0</v>
      </c>
      <c r="AR50" s="58">
        <f t="shared" si="17"/>
        <v>0</v>
      </c>
      <c r="AS50" s="58">
        <f t="shared" si="18"/>
        <v>0</v>
      </c>
      <c r="AT50" s="57">
        <f t="shared" si="19"/>
        <v>0</v>
      </c>
      <c r="AX50" s="48"/>
      <c r="AY50" s="48"/>
      <c r="AZ50" s="48"/>
      <c r="BA50" s="48"/>
      <c r="BB50" s="48"/>
      <c r="BC50" s="49"/>
    </row>
    <row r="51" spans="1:55" ht="12.6" customHeight="1">
      <c r="A51" s="55"/>
      <c r="B51" s="55"/>
      <c r="C51" s="55"/>
      <c r="D51" s="55"/>
      <c r="E51" s="55" t="s">
        <v>64</v>
      </c>
      <c r="F51" s="55" t="s">
        <v>92</v>
      </c>
      <c r="G51" s="56"/>
      <c r="H51" s="57">
        <f t="shared" si="76"/>
        <v>9756012.5532200001</v>
      </c>
      <c r="I51" s="57">
        <f t="shared" si="76"/>
        <v>24041251.630000003</v>
      </c>
      <c r="J51" s="57">
        <f t="shared" si="76"/>
        <v>11000000</v>
      </c>
      <c r="K51" s="57">
        <f t="shared" si="76"/>
        <v>12414014.2599</v>
      </c>
      <c r="L51" s="58">
        <f t="shared" si="1"/>
        <v>112.85467509</v>
      </c>
      <c r="M51" s="58">
        <f t="shared" si="2"/>
        <v>51.63630600833239</v>
      </c>
      <c r="N51" s="57">
        <f t="shared" si="3"/>
        <v>1414014.2598999999</v>
      </c>
      <c r="O51" s="36"/>
      <c r="P51" s="57">
        <f>INDEX([1]CPPY!$H51:$S51,'[1]Report-Date'!$B$2)</f>
        <v>9756012.5532200001</v>
      </c>
      <c r="Q51" s="57">
        <f>INDEX('[1]Plan-Eco'!$H51:$S51,12)</f>
        <v>24041251.630000003</v>
      </c>
      <c r="R51" s="57">
        <f>INDEX('[1]Plan-Eco'!$H51:$S51,'[1]Report-Date'!$B$2)</f>
        <v>11000000</v>
      </c>
      <c r="S51" s="57">
        <f>INDEX('[1]Actual-Eco'!$H51:$S51,'[1]Report-Date'!$B$2)</f>
        <v>12414014.2599</v>
      </c>
      <c r="T51" s="58">
        <f t="shared" si="5"/>
        <v>112.85467509</v>
      </c>
      <c r="U51" s="58">
        <f t="shared" si="6"/>
        <v>51.63630600833239</v>
      </c>
      <c r="V51" s="57">
        <f t="shared" si="7"/>
        <v>1414014.2598999999</v>
      </c>
      <c r="W51" s="37"/>
      <c r="X51" s="57">
        <f>INDEX([1]CPPY!$V51:$AG51,'[1]Report-Date'!$B$2)</f>
        <v>0</v>
      </c>
      <c r="Y51" s="57">
        <f>INDEX('[1]Plan-Eco'!$V51:$AH51,12)</f>
        <v>0</v>
      </c>
      <c r="Z51" s="57">
        <f>INDEX('[1]Plan-Eco'!$V51:$AH51,'[1]Report-Date'!$B$2)</f>
        <v>0</v>
      </c>
      <c r="AA51" s="57">
        <f>INDEX('[1]Actual-Eco'!$V51:$AH51,'[1]Report-Date'!$B$2)</f>
        <v>0</v>
      </c>
      <c r="AB51" s="58">
        <f t="shared" si="9"/>
        <v>0</v>
      </c>
      <c r="AC51" s="58">
        <f t="shared" si="10"/>
        <v>0</v>
      </c>
      <c r="AD51" s="57">
        <f t="shared" si="11"/>
        <v>0</v>
      </c>
      <c r="AE51" s="37"/>
      <c r="AF51" s="57">
        <f>INDEX([1]CPPY!$AJ51:$AU51,'[1]Report-Date'!$B$2)</f>
        <v>0</v>
      </c>
      <c r="AG51" s="57">
        <f>INDEX('[1]Plan-Eco'!$AJ51:$AV51,12)</f>
        <v>0</v>
      </c>
      <c r="AH51" s="57">
        <f>INDEX('[1]Plan-Eco'!$AJ51:$AV51,'[1]Report-Date'!$B$2)</f>
        <v>0</v>
      </c>
      <c r="AI51" s="57">
        <f>INDEX('[1]Actual-Eco'!$AJ51:$AV51,'[1]Report-Date'!$B$2)</f>
        <v>0</v>
      </c>
      <c r="AJ51" s="58">
        <f t="shared" si="13"/>
        <v>0</v>
      </c>
      <c r="AK51" s="58">
        <f t="shared" si="14"/>
        <v>0</v>
      </c>
      <c r="AL51" s="57">
        <f t="shared" si="15"/>
        <v>0</v>
      </c>
      <c r="AM51" s="37"/>
      <c r="AN51" s="57">
        <f>INDEX([1]CPPY!$AX51:$BI51,'[1]Report-Date'!$B$2)</f>
        <v>0</v>
      </c>
      <c r="AO51" s="57">
        <f>INDEX('[1]Plan-Eco'!$AX51:$BI51,12)</f>
        <v>0</v>
      </c>
      <c r="AP51" s="57">
        <f>INDEX('[1]Plan-Eco'!$AX51:$BI51,'[1]Report-Date'!$B$2)</f>
        <v>0</v>
      </c>
      <c r="AQ51" s="57">
        <f>INDEX('[1]Actual-Eco'!$AX51:$BJ51,'[1]Report-Date'!$B$2)</f>
        <v>0</v>
      </c>
      <c r="AR51" s="58">
        <f t="shared" si="17"/>
        <v>0</v>
      </c>
      <c r="AS51" s="58">
        <f t="shared" si="18"/>
        <v>0</v>
      </c>
      <c r="AT51" s="57">
        <f t="shared" si="19"/>
        <v>0</v>
      </c>
      <c r="AX51" s="48"/>
      <c r="AY51" s="48"/>
      <c r="AZ51" s="48"/>
      <c r="BA51" s="48"/>
      <c r="BB51" s="48"/>
      <c r="BC51" s="49"/>
    </row>
    <row r="52" spans="1:55" ht="12.6" customHeight="1">
      <c r="A52" s="44"/>
      <c r="B52" s="44"/>
      <c r="C52" s="44"/>
      <c r="D52" s="55" t="s">
        <v>93</v>
      </c>
      <c r="E52" s="44" t="s">
        <v>94</v>
      </c>
      <c r="F52" s="44"/>
      <c r="G52" s="45">
        <f>SUM(G53:G54)</f>
        <v>0</v>
      </c>
      <c r="H52" s="46">
        <f>SUM(H53:H54)</f>
        <v>26597560.533999998</v>
      </c>
      <c r="I52" s="46">
        <f t="shared" ref="I52:K52" si="77">SUM(I53:I54)</f>
        <v>45981171.209971547</v>
      </c>
      <c r="J52" s="46">
        <f t="shared" si="77"/>
        <v>30132265.705466121</v>
      </c>
      <c r="K52" s="46">
        <f t="shared" si="77"/>
        <v>28119339.727780003</v>
      </c>
      <c r="L52" s="47">
        <f t="shared" si="1"/>
        <v>93.319699230844876</v>
      </c>
      <c r="M52" s="47">
        <f t="shared" si="2"/>
        <v>61.154031069313</v>
      </c>
      <c r="N52" s="46">
        <f t="shared" si="3"/>
        <v>-2012925.9776861183</v>
      </c>
      <c r="O52" s="36"/>
      <c r="P52" s="46">
        <f t="shared" ref="P52:S52" si="78">SUM(P53:P54)</f>
        <v>4883265.7</v>
      </c>
      <c r="Q52" s="46">
        <f t="shared" si="78"/>
        <v>12108571.209971551</v>
      </c>
      <c r="R52" s="46">
        <f t="shared" si="78"/>
        <v>5412500.2054661214</v>
      </c>
      <c r="S52" s="46">
        <f t="shared" si="78"/>
        <v>5162226.4634499997</v>
      </c>
      <c r="T52" s="47">
        <f t="shared" si="5"/>
        <v>95.376004941979147</v>
      </c>
      <c r="U52" s="47">
        <f t="shared" si="6"/>
        <v>42.632829042611114</v>
      </c>
      <c r="V52" s="46">
        <f t="shared" si="7"/>
        <v>-250273.74201612175</v>
      </c>
      <c r="W52" s="37"/>
      <c r="X52" s="46">
        <f t="shared" ref="X52:AA52" si="79">SUM(X53:X54)</f>
        <v>21714294.833999999</v>
      </c>
      <c r="Y52" s="46">
        <f t="shared" si="79"/>
        <v>33872600</v>
      </c>
      <c r="Z52" s="46">
        <f t="shared" si="79"/>
        <v>24719765.5</v>
      </c>
      <c r="AA52" s="46">
        <f t="shared" si="79"/>
        <v>22957113.264330003</v>
      </c>
      <c r="AB52" s="47">
        <f t="shared" si="9"/>
        <v>92.869462148943143</v>
      </c>
      <c r="AC52" s="47">
        <f t="shared" si="10"/>
        <v>67.774877819624137</v>
      </c>
      <c r="AD52" s="46">
        <f t="shared" si="11"/>
        <v>-1762652.2356699966</v>
      </c>
      <c r="AE52" s="37"/>
      <c r="AF52" s="46">
        <f t="shared" ref="AF52:AI52" si="80">SUM(AF53:AF54)</f>
        <v>0</v>
      </c>
      <c r="AG52" s="46">
        <f t="shared" si="80"/>
        <v>0</v>
      </c>
      <c r="AH52" s="46">
        <f t="shared" si="80"/>
        <v>0</v>
      </c>
      <c r="AI52" s="46">
        <f t="shared" si="80"/>
        <v>0</v>
      </c>
      <c r="AJ52" s="47">
        <f t="shared" si="13"/>
        <v>0</v>
      </c>
      <c r="AK52" s="47">
        <f t="shared" si="14"/>
        <v>0</v>
      </c>
      <c r="AL52" s="46">
        <f t="shared" si="15"/>
        <v>0</v>
      </c>
      <c r="AM52" s="37"/>
      <c r="AN52" s="46">
        <f t="shared" ref="AN52:AQ52" si="81">SUM(AN53:AN54)</f>
        <v>0</v>
      </c>
      <c r="AO52" s="46">
        <f t="shared" si="81"/>
        <v>0</v>
      </c>
      <c r="AP52" s="46">
        <f t="shared" si="81"/>
        <v>0</v>
      </c>
      <c r="AQ52" s="46">
        <f t="shared" si="81"/>
        <v>0</v>
      </c>
      <c r="AR52" s="47">
        <f t="shared" si="17"/>
        <v>0</v>
      </c>
      <c r="AS52" s="47">
        <f t="shared" si="18"/>
        <v>0</v>
      </c>
      <c r="AT52" s="46">
        <f t="shared" si="19"/>
        <v>0</v>
      </c>
      <c r="AX52" s="42"/>
      <c r="AY52" s="42"/>
      <c r="AZ52" s="43"/>
      <c r="BA52" s="42"/>
      <c r="BB52" s="42"/>
      <c r="BC52" s="42"/>
    </row>
    <row r="53" spans="1:55" ht="12.6" customHeight="1">
      <c r="A53" s="55"/>
      <c r="B53" s="55"/>
      <c r="C53" s="55"/>
      <c r="D53" s="55"/>
      <c r="E53" s="55" t="s">
        <v>72</v>
      </c>
      <c r="F53" s="55" t="s">
        <v>95</v>
      </c>
      <c r="G53" s="56"/>
      <c r="H53" s="57">
        <f t="shared" ref="H53:K54" si="82">P53+X53+AF53+AN53</f>
        <v>4883265.7</v>
      </c>
      <c r="I53" s="57">
        <f t="shared" si="82"/>
        <v>12108571.209971551</v>
      </c>
      <c r="J53" s="57">
        <f t="shared" si="82"/>
        <v>5412500.2054661214</v>
      </c>
      <c r="K53" s="57">
        <f t="shared" si="82"/>
        <v>5162226.4634499997</v>
      </c>
      <c r="L53" s="58">
        <f t="shared" si="1"/>
        <v>95.376004941979147</v>
      </c>
      <c r="M53" s="58">
        <f t="shared" si="2"/>
        <v>42.632829042611114</v>
      </c>
      <c r="N53" s="57">
        <f t="shared" si="3"/>
        <v>-250273.74201612175</v>
      </c>
      <c r="O53" s="36"/>
      <c r="P53" s="57">
        <f>INDEX([1]CPPY!$H53:$S53,'[1]Report-Date'!$B$2)</f>
        <v>4883265.7</v>
      </c>
      <c r="Q53" s="57">
        <f>INDEX('[1]Plan-Eco'!$H53:$S53,12)</f>
        <v>12108571.209971551</v>
      </c>
      <c r="R53" s="57">
        <f>INDEX('[1]Plan-Eco'!$H53:$S53,'[1]Report-Date'!$B$2)</f>
        <v>5412500.2054661214</v>
      </c>
      <c r="S53" s="57">
        <f>INDEX('[1]Actual-Eco'!$H53:$S53,'[1]Report-Date'!$B$2)</f>
        <v>5162226.4634499997</v>
      </c>
      <c r="T53" s="58">
        <f t="shared" si="5"/>
        <v>95.376004941979147</v>
      </c>
      <c r="U53" s="58">
        <f t="shared" si="6"/>
        <v>42.632829042611114</v>
      </c>
      <c r="V53" s="57">
        <f t="shared" si="7"/>
        <v>-250273.74201612175</v>
      </c>
      <c r="W53" s="37"/>
      <c r="X53" s="57">
        <f>INDEX([1]CPPY!$V53:$AG53,'[1]Report-Date'!$B$2)</f>
        <v>0</v>
      </c>
      <c r="Y53" s="57">
        <f>INDEX('[1]Plan-Eco'!$V53:$AH53,12)</f>
        <v>0</v>
      </c>
      <c r="Z53" s="57">
        <f>INDEX('[1]Plan-Eco'!$V53:$AH53,'[1]Report-Date'!$B$2)</f>
        <v>0</v>
      </c>
      <c r="AA53" s="57">
        <f>INDEX('[1]Actual-Eco'!$V53:$AH53,'[1]Report-Date'!$B$2)</f>
        <v>0</v>
      </c>
      <c r="AB53" s="58">
        <f t="shared" si="9"/>
        <v>0</v>
      </c>
      <c r="AC53" s="58">
        <f t="shared" si="10"/>
        <v>0</v>
      </c>
      <c r="AD53" s="57">
        <f t="shared" si="11"/>
        <v>0</v>
      </c>
      <c r="AE53" s="37"/>
      <c r="AF53" s="57">
        <f>INDEX([1]CPPY!$AJ53:$AU53,'[1]Report-Date'!$B$2)</f>
        <v>0</v>
      </c>
      <c r="AG53" s="57">
        <f>INDEX('[1]Plan-Eco'!$AJ53:$AV53,12)</f>
        <v>0</v>
      </c>
      <c r="AH53" s="57">
        <f>INDEX('[1]Plan-Eco'!$AJ53:$AV53,'[1]Report-Date'!$B$2)</f>
        <v>0</v>
      </c>
      <c r="AI53" s="57">
        <f>INDEX('[1]Actual-Eco'!$AJ53:$AV53,'[1]Report-Date'!$B$2)</f>
        <v>0</v>
      </c>
      <c r="AJ53" s="58">
        <f t="shared" si="13"/>
        <v>0</v>
      </c>
      <c r="AK53" s="58">
        <f t="shared" si="14"/>
        <v>0</v>
      </c>
      <c r="AL53" s="57">
        <f t="shared" si="15"/>
        <v>0</v>
      </c>
      <c r="AM53" s="37"/>
      <c r="AN53" s="57">
        <f>INDEX([1]CPPY!$AX53:$BI53,'[1]Report-Date'!$B$2)</f>
        <v>0</v>
      </c>
      <c r="AO53" s="57">
        <f>INDEX('[1]Plan-Eco'!$AX53:$BI53,12)</f>
        <v>0</v>
      </c>
      <c r="AP53" s="57">
        <f>INDEX('[1]Plan-Eco'!$AX53:$BI53,'[1]Report-Date'!$B$2)</f>
        <v>0</v>
      </c>
      <c r="AQ53" s="57">
        <f>INDEX('[1]Actual-Eco'!$AX53:$BJ53,'[1]Report-Date'!$B$2)</f>
        <v>0</v>
      </c>
      <c r="AR53" s="58">
        <f t="shared" si="17"/>
        <v>0</v>
      </c>
      <c r="AS53" s="58">
        <f t="shared" si="18"/>
        <v>0</v>
      </c>
      <c r="AT53" s="57">
        <f t="shared" si="19"/>
        <v>0</v>
      </c>
      <c r="AX53" s="48"/>
      <c r="AY53" s="48"/>
      <c r="AZ53" s="48"/>
      <c r="BA53" s="48"/>
      <c r="BB53" s="49"/>
      <c r="BC53" s="48"/>
    </row>
    <row r="54" spans="1:55" ht="12.6" customHeight="1">
      <c r="A54" s="55"/>
      <c r="B54" s="55"/>
      <c r="C54" s="55"/>
      <c r="D54" s="55"/>
      <c r="E54" s="55" t="s">
        <v>74</v>
      </c>
      <c r="F54" s="55" t="s">
        <v>96</v>
      </c>
      <c r="G54" s="56"/>
      <c r="H54" s="57">
        <f t="shared" si="82"/>
        <v>21714294.833999999</v>
      </c>
      <c r="I54" s="57">
        <f t="shared" si="82"/>
        <v>33872600</v>
      </c>
      <c r="J54" s="57">
        <f t="shared" si="82"/>
        <v>24719765.5</v>
      </c>
      <c r="K54" s="57">
        <f t="shared" si="82"/>
        <v>22957113.264330003</v>
      </c>
      <c r="L54" s="58">
        <f t="shared" si="1"/>
        <v>92.869462148943143</v>
      </c>
      <c r="M54" s="58">
        <f t="shared" si="2"/>
        <v>67.774877819624137</v>
      </c>
      <c r="N54" s="57">
        <f t="shared" si="3"/>
        <v>-1762652.2356699966</v>
      </c>
      <c r="O54" s="36"/>
      <c r="P54" s="57">
        <f>INDEX([1]CPPY!$H54:$S54,'[1]Report-Date'!$B$2)</f>
        <v>0</v>
      </c>
      <c r="Q54" s="57">
        <f>INDEX('[1]Plan-Eco'!$H54:$S54,12)</f>
        <v>0</v>
      </c>
      <c r="R54" s="57">
        <f>INDEX('[1]Plan-Eco'!$H54:$S54,'[1]Report-Date'!$B$2)</f>
        <v>0</v>
      </c>
      <c r="S54" s="57">
        <f>INDEX('[1]Actual-Eco'!$H54:$S54,'[1]Report-Date'!$B$2)</f>
        <v>0</v>
      </c>
      <c r="T54" s="58">
        <f t="shared" si="5"/>
        <v>0</v>
      </c>
      <c r="U54" s="58">
        <f t="shared" si="6"/>
        <v>0</v>
      </c>
      <c r="V54" s="57">
        <f t="shared" si="7"/>
        <v>0</v>
      </c>
      <c r="W54" s="37"/>
      <c r="X54" s="57">
        <f>INDEX([1]CPPY!$V54:$AG54,'[1]Report-Date'!$B$2)</f>
        <v>21714294.833999999</v>
      </c>
      <c r="Y54" s="57">
        <f>INDEX('[1]Plan-Eco'!$V54:$AH54,12)</f>
        <v>33872600</v>
      </c>
      <c r="Z54" s="57">
        <f>INDEX('[1]Plan-Eco'!$V54:$AH54,'[1]Report-Date'!$B$2)</f>
        <v>24719765.5</v>
      </c>
      <c r="AA54" s="57">
        <f>INDEX('[1]Actual-Eco'!$V54:$AH54,'[1]Report-Date'!$B$2)</f>
        <v>22957113.264330003</v>
      </c>
      <c r="AB54" s="58">
        <f t="shared" si="9"/>
        <v>92.869462148943143</v>
      </c>
      <c r="AC54" s="58">
        <f t="shared" si="10"/>
        <v>67.774877819624137</v>
      </c>
      <c r="AD54" s="57">
        <f t="shared" si="11"/>
        <v>-1762652.2356699966</v>
      </c>
      <c r="AE54" s="37"/>
      <c r="AF54" s="57">
        <f>INDEX([1]CPPY!$AJ54:$AU54,'[1]Report-Date'!$B$2)</f>
        <v>0</v>
      </c>
      <c r="AG54" s="57">
        <f>INDEX('[1]Plan-Eco'!$AJ54:$AV54,12)</f>
        <v>0</v>
      </c>
      <c r="AH54" s="57">
        <f>INDEX('[1]Plan-Eco'!$AJ54:$AV54,'[1]Report-Date'!$B$2)</f>
        <v>0</v>
      </c>
      <c r="AI54" s="57">
        <f>INDEX('[1]Actual-Eco'!$AJ54:$AV54,'[1]Report-Date'!$B$2)</f>
        <v>0</v>
      </c>
      <c r="AJ54" s="58">
        <f t="shared" si="13"/>
        <v>0</v>
      </c>
      <c r="AK54" s="58">
        <f t="shared" si="14"/>
        <v>0</v>
      </c>
      <c r="AL54" s="57">
        <f t="shared" si="15"/>
        <v>0</v>
      </c>
      <c r="AM54" s="37"/>
      <c r="AN54" s="57">
        <f>INDEX([1]CPPY!$AX54:$BI54,'[1]Report-Date'!$B$2)</f>
        <v>0</v>
      </c>
      <c r="AO54" s="57">
        <f>INDEX('[1]Plan-Eco'!$AX54:$BI54,12)</f>
        <v>0</v>
      </c>
      <c r="AP54" s="57">
        <f>INDEX('[1]Plan-Eco'!$AX54:$BI54,'[1]Report-Date'!$B$2)</f>
        <v>0</v>
      </c>
      <c r="AQ54" s="57">
        <f>INDEX('[1]Actual-Eco'!$AX54:$BJ54,'[1]Report-Date'!$B$2)</f>
        <v>0</v>
      </c>
      <c r="AR54" s="58">
        <f t="shared" si="17"/>
        <v>0</v>
      </c>
      <c r="AS54" s="58">
        <f t="shared" si="18"/>
        <v>0</v>
      </c>
      <c r="AT54" s="57">
        <f t="shared" si="19"/>
        <v>0</v>
      </c>
      <c r="AX54" s="48"/>
      <c r="AY54" s="48"/>
      <c r="AZ54" s="48"/>
      <c r="BA54" s="48"/>
      <c r="BB54" s="49"/>
      <c r="BC54" s="48"/>
    </row>
    <row r="55" spans="1:55" ht="12.6" customHeight="1">
      <c r="A55" s="50"/>
      <c r="B55" s="50"/>
      <c r="C55" s="50" t="s">
        <v>97</v>
      </c>
      <c r="D55" s="50" t="s">
        <v>98</v>
      </c>
      <c r="E55" s="50"/>
      <c r="F55" s="50"/>
      <c r="G55" s="51">
        <f>SUM(G56:G57)</f>
        <v>0</v>
      </c>
      <c r="H55" s="52">
        <f>SUM(H56:H57)</f>
        <v>156787326.59999999</v>
      </c>
      <c r="I55" s="52">
        <f t="shared" ref="I55:K55" si="83">SUM(I56:I57)</f>
        <v>426243241.71668327</v>
      </c>
      <c r="J55" s="52">
        <f t="shared" si="83"/>
        <v>193058510.1439707</v>
      </c>
      <c r="K55" s="52">
        <f t="shared" si="83"/>
        <v>175673352.82262</v>
      </c>
      <c r="L55" s="53">
        <f t="shared" si="1"/>
        <v>90.994876471186913</v>
      </c>
      <c r="M55" s="53">
        <f t="shared" si="2"/>
        <v>41.214343273831219</v>
      </c>
      <c r="N55" s="52">
        <f t="shared" si="3"/>
        <v>-17385157.321350694</v>
      </c>
      <c r="O55" s="36"/>
      <c r="P55" s="52">
        <f t="shared" ref="P55:S55" si="84">SUM(P56:P57)</f>
        <v>156787326.59999999</v>
      </c>
      <c r="Q55" s="52">
        <f t="shared" si="84"/>
        <v>426243241.71668327</v>
      </c>
      <c r="R55" s="52">
        <f t="shared" si="84"/>
        <v>193058510.1439707</v>
      </c>
      <c r="S55" s="52">
        <f t="shared" si="84"/>
        <v>175673352.82262</v>
      </c>
      <c r="T55" s="53">
        <f t="shared" si="5"/>
        <v>90.994876471186913</v>
      </c>
      <c r="U55" s="53">
        <f t="shared" si="6"/>
        <v>41.214343273831219</v>
      </c>
      <c r="V55" s="52">
        <f t="shared" si="7"/>
        <v>-17385157.321350694</v>
      </c>
      <c r="W55" s="37"/>
      <c r="X55" s="52">
        <f t="shared" ref="X55:AA55" si="85">SUM(X56:X57)</f>
        <v>0</v>
      </c>
      <c r="Y55" s="52">
        <f t="shared" si="85"/>
        <v>0</v>
      </c>
      <c r="Z55" s="52">
        <f t="shared" si="85"/>
        <v>0</v>
      </c>
      <c r="AA55" s="52">
        <f t="shared" si="85"/>
        <v>0</v>
      </c>
      <c r="AB55" s="53">
        <f t="shared" si="9"/>
        <v>0</v>
      </c>
      <c r="AC55" s="53">
        <f t="shared" si="10"/>
        <v>0</v>
      </c>
      <c r="AD55" s="52">
        <f t="shared" si="11"/>
        <v>0</v>
      </c>
      <c r="AE55" s="37"/>
      <c r="AF55" s="52">
        <f t="shared" ref="AF55:AI55" si="86">SUM(AF56:AF57)</f>
        <v>0</v>
      </c>
      <c r="AG55" s="52">
        <f t="shared" si="86"/>
        <v>0</v>
      </c>
      <c r="AH55" s="52">
        <f t="shared" si="86"/>
        <v>0</v>
      </c>
      <c r="AI55" s="52">
        <f t="shared" si="86"/>
        <v>0</v>
      </c>
      <c r="AJ55" s="53">
        <f t="shared" si="13"/>
        <v>0</v>
      </c>
      <c r="AK55" s="53">
        <f t="shared" si="14"/>
        <v>0</v>
      </c>
      <c r="AL55" s="52">
        <f t="shared" si="15"/>
        <v>0</v>
      </c>
      <c r="AM55" s="37"/>
      <c r="AN55" s="52">
        <f t="shared" ref="AN55:AQ55" si="87">SUM(AN56:AN57)</f>
        <v>0</v>
      </c>
      <c r="AO55" s="52">
        <f t="shared" si="87"/>
        <v>0</v>
      </c>
      <c r="AP55" s="52">
        <f t="shared" si="87"/>
        <v>0</v>
      </c>
      <c r="AQ55" s="52">
        <f t="shared" si="87"/>
        <v>0</v>
      </c>
      <c r="AR55" s="53">
        <f t="shared" si="17"/>
        <v>0</v>
      </c>
      <c r="AS55" s="53">
        <f t="shared" si="18"/>
        <v>0</v>
      </c>
      <c r="AT55" s="52">
        <f t="shared" si="19"/>
        <v>0</v>
      </c>
      <c r="AX55" s="42"/>
      <c r="AY55" s="42"/>
      <c r="AZ55" s="43"/>
      <c r="BA55" s="42"/>
      <c r="BB55" s="42"/>
      <c r="BC55" s="42"/>
    </row>
    <row r="56" spans="1:55" ht="12.6" customHeight="1">
      <c r="A56" s="55"/>
      <c r="B56" s="55"/>
      <c r="C56" s="55"/>
      <c r="D56" s="55" t="s">
        <v>99</v>
      </c>
      <c r="E56" s="55" t="s">
        <v>100</v>
      </c>
      <c r="F56" s="55"/>
      <c r="G56" s="56"/>
      <c r="H56" s="57">
        <f t="shared" ref="H56:K57" si="88">P56+X56+AF56+AN56</f>
        <v>156768493.19999999</v>
      </c>
      <c r="I56" s="57">
        <f t="shared" si="88"/>
        <v>426036314.51522082</v>
      </c>
      <c r="J56" s="57">
        <f t="shared" si="88"/>
        <v>193027650.16518843</v>
      </c>
      <c r="K56" s="57">
        <f t="shared" si="88"/>
        <v>175626673.58204001</v>
      </c>
      <c r="L56" s="58">
        <f t="shared" si="1"/>
        <v>90.985241457243518</v>
      </c>
      <c r="M56" s="58">
        <f t="shared" si="2"/>
        <v>41.223404578053987</v>
      </c>
      <c r="N56" s="57">
        <f t="shared" si="3"/>
        <v>-17400976.58314842</v>
      </c>
      <c r="O56" s="36"/>
      <c r="P56" s="57">
        <f>INDEX([1]CPPY!$H56:$S56,'[1]Report-Date'!$B$2)</f>
        <v>156768493.19999999</v>
      </c>
      <c r="Q56" s="57">
        <f>INDEX('[1]Plan-Eco'!$H56:$S56,12)</f>
        <v>426036314.51522082</v>
      </c>
      <c r="R56" s="57">
        <f>INDEX('[1]Plan-Eco'!$H56:$S56,'[1]Report-Date'!$B$2)</f>
        <v>193027650.16518843</v>
      </c>
      <c r="S56" s="57">
        <f>INDEX('[1]Actual-Eco'!$H56:$S56,'[1]Report-Date'!$B$2)</f>
        <v>175626673.58204001</v>
      </c>
      <c r="T56" s="58">
        <f t="shared" si="5"/>
        <v>90.985241457243518</v>
      </c>
      <c r="U56" s="58">
        <f t="shared" si="6"/>
        <v>41.223404578053987</v>
      </c>
      <c r="V56" s="57">
        <f t="shared" si="7"/>
        <v>-17400976.58314842</v>
      </c>
      <c r="W56" s="37"/>
      <c r="X56" s="57">
        <f>INDEX([1]CPPY!$V56:$AG56,'[1]Report-Date'!$B$2)</f>
        <v>0</v>
      </c>
      <c r="Y56" s="57">
        <f>INDEX('[1]Plan-Eco'!$V56:$AH56,12)</f>
        <v>0</v>
      </c>
      <c r="Z56" s="57">
        <f>INDEX('[1]Plan-Eco'!$V56:$AH56,'[1]Report-Date'!$B$2)</f>
        <v>0</v>
      </c>
      <c r="AA56" s="57">
        <f>INDEX('[1]Actual-Eco'!$V56:$AH56,'[1]Report-Date'!$B$2)</f>
        <v>0</v>
      </c>
      <c r="AB56" s="58">
        <f t="shared" si="9"/>
        <v>0</v>
      </c>
      <c r="AC56" s="58">
        <f t="shared" si="10"/>
        <v>0</v>
      </c>
      <c r="AD56" s="57">
        <f t="shared" si="11"/>
        <v>0</v>
      </c>
      <c r="AE56" s="37"/>
      <c r="AF56" s="57">
        <f>INDEX([1]CPPY!$AJ56:$AU56,'[1]Report-Date'!$B$2)</f>
        <v>0</v>
      </c>
      <c r="AG56" s="57">
        <f>INDEX('[1]Plan-Eco'!$AJ56:$AV56,12)</f>
        <v>0</v>
      </c>
      <c r="AH56" s="57">
        <f>INDEX('[1]Plan-Eco'!$AJ56:$AV56,'[1]Report-Date'!$B$2)</f>
        <v>0</v>
      </c>
      <c r="AI56" s="57">
        <f>INDEX('[1]Actual-Eco'!$AJ56:$AV56,'[1]Report-Date'!$B$2)</f>
        <v>0</v>
      </c>
      <c r="AJ56" s="58">
        <f t="shared" si="13"/>
        <v>0</v>
      </c>
      <c r="AK56" s="58">
        <f t="shared" si="14"/>
        <v>0</v>
      </c>
      <c r="AL56" s="57">
        <f t="shared" si="15"/>
        <v>0</v>
      </c>
      <c r="AM56" s="37"/>
      <c r="AN56" s="57">
        <f>INDEX([1]CPPY!$AX56:$BI56,'[1]Report-Date'!$B$2)</f>
        <v>0</v>
      </c>
      <c r="AO56" s="57">
        <f>INDEX('[1]Plan-Eco'!$AX56:$BI56,12)</f>
        <v>0</v>
      </c>
      <c r="AP56" s="57">
        <f>INDEX('[1]Plan-Eco'!$AX56:$BI56,'[1]Report-Date'!$B$2)</f>
        <v>0</v>
      </c>
      <c r="AQ56" s="57">
        <f>INDEX('[1]Actual-Eco'!$AX56:$BJ56,'[1]Report-Date'!$B$2)</f>
        <v>0</v>
      </c>
      <c r="AR56" s="58">
        <f t="shared" si="17"/>
        <v>0</v>
      </c>
      <c r="AS56" s="58">
        <f t="shared" si="18"/>
        <v>0</v>
      </c>
      <c r="AT56" s="57">
        <f t="shared" si="19"/>
        <v>0</v>
      </c>
      <c r="AX56" s="48"/>
      <c r="AY56" s="48"/>
      <c r="AZ56" s="48"/>
      <c r="BA56" s="48"/>
      <c r="BB56" s="49"/>
      <c r="BC56" s="48"/>
    </row>
    <row r="57" spans="1:55" ht="12.6" customHeight="1">
      <c r="A57" s="55"/>
      <c r="B57" s="55"/>
      <c r="C57" s="55"/>
      <c r="D57" s="55" t="s">
        <v>101</v>
      </c>
      <c r="E57" s="55" t="s">
        <v>102</v>
      </c>
      <c r="F57" s="55"/>
      <c r="G57" s="56"/>
      <c r="H57" s="57">
        <f t="shared" si="88"/>
        <v>18833.400000000001</v>
      </c>
      <c r="I57" s="57">
        <f t="shared" si="88"/>
        <v>206927.20146245376</v>
      </c>
      <c r="J57" s="57">
        <f t="shared" si="88"/>
        <v>30859.978782267761</v>
      </c>
      <c r="K57" s="57">
        <f t="shared" si="88"/>
        <v>46679.240579999998</v>
      </c>
      <c r="L57" s="58">
        <f t="shared" si="1"/>
        <v>151.26141501698643</v>
      </c>
      <c r="M57" s="58">
        <f t="shared" si="2"/>
        <v>22.558291152683367</v>
      </c>
      <c r="N57" s="57">
        <f t="shared" si="3"/>
        <v>15819.261797732237</v>
      </c>
      <c r="O57" s="36"/>
      <c r="P57" s="57">
        <f>INDEX([1]CPPY!$H57:$S57,'[1]Report-Date'!$B$2)</f>
        <v>18833.400000000001</v>
      </c>
      <c r="Q57" s="57">
        <f>INDEX('[1]Plan-Eco'!$H57:$S57,12)</f>
        <v>206927.20146245376</v>
      </c>
      <c r="R57" s="57">
        <f>INDEX('[1]Plan-Eco'!$H57:$S57,'[1]Report-Date'!$B$2)</f>
        <v>30859.978782267761</v>
      </c>
      <c r="S57" s="57">
        <f>INDEX('[1]Actual-Eco'!$H57:$S57,'[1]Report-Date'!$B$2)</f>
        <v>46679.240579999998</v>
      </c>
      <c r="T57" s="58">
        <f t="shared" si="5"/>
        <v>151.26141501698643</v>
      </c>
      <c r="U57" s="58">
        <f t="shared" si="6"/>
        <v>22.558291152683367</v>
      </c>
      <c r="V57" s="57">
        <f t="shared" si="7"/>
        <v>15819.261797732237</v>
      </c>
      <c r="W57" s="37"/>
      <c r="X57" s="57">
        <f>INDEX([1]CPPY!$V57:$AG57,'[1]Report-Date'!$B$2)</f>
        <v>0</v>
      </c>
      <c r="Y57" s="57">
        <f>INDEX('[1]Plan-Eco'!$V57:$AH57,12)</f>
        <v>0</v>
      </c>
      <c r="Z57" s="57">
        <f>INDEX('[1]Plan-Eco'!$V57:$AH57,'[1]Report-Date'!$B$2)</f>
        <v>0</v>
      </c>
      <c r="AA57" s="57">
        <f>INDEX('[1]Actual-Eco'!$V57:$AH57,'[1]Report-Date'!$B$2)</f>
        <v>0</v>
      </c>
      <c r="AB57" s="58">
        <f t="shared" si="9"/>
        <v>0</v>
      </c>
      <c r="AC57" s="58">
        <f t="shared" si="10"/>
        <v>0</v>
      </c>
      <c r="AD57" s="57">
        <f t="shared" si="11"/>
        <v>0</v>
      </c>
      <c r="AE57" s="37"/>
      <c r="AF57" s="57">
        <f>INDEX([1]CPPY!$AJ57:$AU57,'[1]Report-Date'!$B$2)</f>
        <v>0</v>
      </c>
      <c r="AG57" s="57">
        <f>INDEX('[1]Plan-Eco'!$AJ57:$AV57,12)</f>
        <v>0</v>
      </c>
      <c r="AH57" s="57">
        <f>INDEX('[1]Plan-Eco'!$AJ57:$AV57,'[1]Report-Date'!$B$2)</f>
        <v>0</v>
      </c>
      <c r="AI57" s="57">
        <f>INDEX('[1]Actual-Eco'!$AJ57:$AV57,'[1]Report-Date'!$B$2)</f>
        <v>0</v>
      </c>
      <c r="AJ57" s="58">
        <f t="shared" si="13"/>
        <v>0</v>
      </c>
      <c r="AK57" s="58">
        <f t="shared" si="14"/>
        <v>0</v>
      </c>
      <c r="AL57" s="57">
        <f t="shared" si="15"/>
        <v>0</v>
      </c>
      <c r="AM57" s="37"/>
      <c r="AN57" s="57">
        <f>INDEX([1]CPPY!$AX57:$BI57,'[1]Report-Date'!$B$2)</f>
        <v>0</v>
      </c>
      <c r="AO57" s="57">
        <f>INDEX('[1]Plan-Eco'!$AX57:$BI57,12)</f>
        <v>0</v>
      </c>
      <c r="AP57" s="57">
        <f>INDEX('[1]Plan-Eco'!$AX57:$BI57,'[1]Report-Date'!$B$2)</f>
        <v>0</v>
      </c>
      <c r="AQ57" s="57">
        <f>INDEX('[1]Actual-Eco'!$AX57:$BJ57,'[1]Report-Date'!$B$2)</f>
        <v>0</v>
      </c>
      <c r="AR57" s="58">
        <f t="shared" si="17"/>
        <v>0</v>
      </c>
      <c r="AS57" s="58">
        <f t="shared" si="18"/>
        <v>0</v>
      </c>
      <c r="AT57" s="57">
        <f t="shared" si="19"/>
        <v>0</v>
      </c>
      <c r="AX57" s="48"/>
      <c r="AY57" s="48"/>
      <c r="AZ57" s="48"/>
      <c r="BA57" s="48"/>
      <c r="BB57" s="49"/>
      <c r="BC57" s="48"/>
    </row>
    <row r="58" spans="1:55" ht="12.6" customHeight="1">
      <c r="A58" s="50"/>
      <c r="B58" s="50"/>
      <c r="C58" s="50" t="s">
        <v>103</v>
      </c>
      <c r="D58" s="50" t="s">
        <v>104</v>
      </c>
      <c r="E58" s="50"/>
      <c r="F58" s="50"/>
      <c r="G58" s="51">
        <f>SUM(G59:G64,G67:G69,G74:G76)</f>
        <v>0</v>
      </c>
      <c r="H58" s="52">
        <f t="shared" ref="H58:K58" si="89">SUM(H59:H64,H67:H69,H74:H76)</f>
        <v>273812857.95723653</v>
      </c>
      <c r="I58" s="52">
        <f t="shared" si="89"/>
        <v>1051868822.3637599</v>
      </c>
      <c r="J58" s="52">
        <f t="shared" si="89"/>
        <v>497706848.25318003</v>
      </c>
      <c r="K58" s="52">
        <f t="shared" si="89"/>
        <v>300701306.70955998</v>
      </c>
      <c r="L58" s="53">
        <f t="shared" si="1"/>
        <v>60.417353662088914</v>
      </c>
      <c r="M58" s="53">
        <f t="shared" si="2"/>
        <v>28.587339059429855</v>
      </c>
      <c r="N58" s="52">
        <f t="shared" si="3"/>
        <v>-197005541.54362005</v>
      </c>
      <c r="O58" s="36"/>
      <c r="P58" s="52">
        <f t="shared" ref="P58:S58" si="90">SUM(P59:P64,P67:P69,P74:P76)</f>
        <v>95145165.754526481</v>
      </c>
      <c r="Q58" s="52">
        <f t="shared" si="90"/>
        <v>365424264.50887001</v>
      </c>
      <c r="R58" s="52">
        <f t="shared" si="90"/>
        <v>163139333.83595401</v>
      </c>
      <c r="S58" s="52">
        <f t="shared" si="90"/>
        <v>103701494.54615</v>
      </c>
      <c r="T58" s="53">
        <f t="shared" si="5"/>
        <v>63.566211843446553</v>
      </c>
      <c r="U58" s="53">
        <f t="shared" si="6"/>
        <v>28.378382230727002</v>
      </c>
      <c r="V58" s="52">
        <f t="shared" si="7"/>
        <v>-59437839.289804012</v>
      </c>
      <c r="W58" s="37"/>
      <c r="X58" s="52">
        <f t="shared" ref="X58:AA58" si="91">SUM(X59:X64,X67:X69,X74:X76)</f>
        <v>57232337.916299999</v>
      </c>
      <c r="Y58" s="52">
        <f t="shared" si="91"/>
        <v>151664534</v>
      </c>
      <c r="Z58" s="52">
        <f t="shared" si="91"/>
        <v>77900126.199999988</v>
      </c>
      <c r="AA58" s="52">
        <f t="shared" si="91"/>
        <v>74751577.900940016</v>
      </c>
      <c r="AB58" s="53">
        <f t="shared" si="9"/>
        <v>95.958224392375925</v>
      </c>
      <c r="AC58" s="53">
        <f t="shared" si="10"/>
        <v>49.287447717302193</v>
      </c>
      <c r="AD58" s="52">
        <f t="shared" si="11"/>
        <v>-3148548.2990599722</v>
      </c>
      <c r="AE58" s="37"/>
      <c r="AF58" s="52">
        <f t="shared" ref="AF58:AI58" si="92">SUM(AF59:AF64,AF67:AF69,AF74:AF76)</f>
        <v>121435354.28641</v>
      </c>
      <c r="AG58" s="52">
        <f t="shared" si="92"/>
        <v>534780023.85488987</v>
      </c>
      <c r="AH58" s="52">
        <f t="shared" si="92"/>
        <v>256667388.21722597</v>
      </c>
      <c r="AI58" s="52">
        <f t="shared" si="92"/>
        <v>122248234.26247001</v>
      </c>
      <c r="AJ58" s="53">
        <f t="shared" si="13"/>
        <v>47.629048283690544</v>
      </c>
      <c r="AK58" s="53">
        <f t="shared" si="14"/>
        <v>22.859536409243571</v>
      </c>
      <c r="AL58" s="52">
        <f t="shared" si="15"/>
        <v>-134419153.95475596</v>
      </c>
      <c r="AM58" s="37"/>
      <c r="AN58" s="52">
        <f t="shared" ref="AN58:AQ58" si="93">SUM(AN59:AN64,AN67:AN69,AN74:AN76)</f>
        <v>0</v>
      </c>
      <c r="AO58" s="52">
        <f t="shared" si="93"/>
        <v>0</v>
      </c>
      <c r="AP58" s="52">
        <f t="shared" si="93"/>
        <v>0</v>
      </c>
      <c r="AQ58" s="52">
        <f t="shared" si="93"/>
        <v>0</v>
      </c>
      <c r="AR58" s="53">
        <f t="shared" si="17"/>
        <v>0</v>
      </c>
      <c r="AS58" s="53">
        <f t="shared" si="18"/>
        <v>0</v>
      </c>
      <c r="AT58" s="52">
        <f t="shared" si="19"/>
        <v>0</v>
      </c>
      <c r="AX58" s="48"/>
      <c r="AY58" s="48"/>
      <c r="AZ58" s="48"/>
      <c r="BA58" s="48"/>
      <c r="BB58" s="49"/>
      <c r="BC58" s="48"/>
    </row>
    <row r="59" spans="1:55" ht="12.6" customHeight="1">
      <c r="A59" s="55"/>
      <c r="B59" s="55"/>
      <c r="C59" s="55"/>
      <c r="D59" s="55" t="s">
        <v>105</v>
      </c>
      <c r="E59" s="55" t="s">
        <v>106</v>
      </c>
      <c r="F59" s="55"/>
      <c r="G59" s="56"/>
      <c r="H59" s="57">
        <f t="shared" ref="H59:K63" si="94">P59+X59+AF59+AN59</f>
        <v>19272006.22075</v>
      </c>
      <c r="I59" s="57">
        <f t="shared" si="94"/>
        <v>40427591.5</v>
      </c>
      <c r="J59" s="57">
        <f t="shared" si="94"/>
        <v>21563479.600000001</v>
      </c>
      <c r="K59" s="57">
        <f t="shared" si="94"/>
        <v>20245757.243450001</v>
      </c>
      <c r="L59" s="58">
        <f t="shared" si="1"/>
        <v>93.889101476229271</v>
      </c>
      <c r="M59" s="58">
        <f t="shared" si="2"/>
        <v>50.079058613842975</v>
      </c>
      <c r="N59" s="57">
        <f t="shared" si="3"/>
        <v>-1317722.3565500006</v>
      </c>
      <c r="O59" s="36"/>
      <c r="P59" s="57">
        <f>INDEX([1]CPPY!$H59:$S59,'[1]Report-Date'!$B$2)</f>
        <v>5470105.9654500009</v>
      </c>
      <c r="Q59" s="57">
        <f>INDEX('[1]Plan-Eco'!$H59:$S59,12)</f>
        <v>10519070</v>
      </c>
      <c r="R59" s="57">
        <f>INDEX('[1]Plan-Eco'!$H59:$S59,'[1]Report-Date'!$B$2)</f>
        <v>5259535</v>
      </c>
      <c r="S59" s="57">
        <f>INDEX('[1]Actual-Eco'!$H59:$S59,'[1]Report-Date'!$B$2)</f>
        <v>4223089.4656100003</v>
      </c>
      <c r="T59" s="58">
        <f t="shared" si="5"/>
        <v>80.293970200977853</v>
      </c>
      <c r="U59" s="58">
        <f t="shared" si="6"/>
        <v>40.146985100488926</v>
      </c>
      <c r="V59" s="57">
        <f t="shared" si="7"/>
        <v>-1036445.5343899997</v>
      </c>
      <c r="W59" s="37"/>
      <c r="X59" s="57">
        <f>INDEX([1]CPPY!$V59:$AG59,'[1]Report-Date'!$B$2)</f>
        <v>13801900.2553</v>
      </c>
      <c r="Y59" s="57">
        <f>INDEX('[1]Plan-Eco'!$V59:$AH59,12)</f>
        <v>29908521.5</v>
      </c>
      <c r="Z59" s="57">
        <f>INDEX('[1]Plan-Eco'!$V59:$AH59,'[1]Report-Date'!$B$2)</f>
        <v>16303944.6</v>
      </c>
      <c r="AA59" s="57">
        <f>INDEX('[1]Actual-Eco'!$V59:$AH59,'[1]Report-Date'!$B$2)</f>
        <v>16022667.77784</v>
      </c>
      <c r="AB59" s="58">
        <f t="shared" si="9"/>
        <v>98.274792824308292</v>
      </c>
      <c r="AC59" s="58">
        <f t="shared" si="10"/>
        <v>53.572249560514052</v>
      </c>
      <c r="AD59" s="57">
        <f t="shared" si="11"/>
        <v>-281276.82215999998</v>
      </c>
      <c r="AE59" s="37"/>
      <c r="AF59" s="57">
        <f>INDEX([1]CPPY!$AJ59:$AU59,'[1]Report-Date'!$B$2)</f>
        <v>0</v>
      </c>
      <c r="AG59" s="57">
        <f>INDEX('[1]Plan-Eco'!$AJ59:$AV59,12)</f>
        <v>0</v>
      </c>
      <c r="AH59" s="57">
        <f>INDEX('[1]Plan-Eco'!$AJ59:$AV59,'[1]Report-Date'!$B$2)</f>
        <v>0</v>
      </c>
      <c r="AI59" s="57">
        <f>INDEX('[1]Actual-Eco'!$AJ59:$AV59,'[1]Report-Date'!$B$2)</f>
        <v>0</v>
      </c>
      <c r="AJ59" s="58">
        <f t="shared" si="13"/>
        <v>0</v>
      </c>
      <c r="AK59" s="58">
        <f t="shared" si="14"/>
        <v>0</v>
      </c>
      <c r="AL59" s="57">
        <f t="shared" si="15"/>
        <v>0</v>
      </c>
      <c r="AM59" s="37"/>
      <c r="AN59" s="57">
        <f>INDEX([1]CPPY!$AX59:$BI59,'[1]Report-Date'!$B$2)</f>
        <v>0</v>
      </c>
      <c r="AO59" s="57">
        <f>INDEX('[1]Plan-Eco'!$AX59:$BI59,12)</f>
        <v>0</v>
      </c>
      <c r="AP59" s="57">
        <f>INDEX('[1]Plan-Eco'!$AX59:$BI59,'[1]Report-Date'!$B$2)</f>
        <v>0</v>
      </c>
      <c r="AQ59" s="57">
        <f>INDEX('[1]Actual-Eco'!$AX59:$BJ59,'[1]Report-Date'!$B$2)</f>
        <v>0</v>
      </c>
      <c r="AR59" s="58">
        <f t="shared" si="17"/>
        <v>0</v>
      </c>
      <c r="AS59" s="58">
        <f t="shared" si="18"/>
        <v>0</v>
      </c>
      <c r="AT59" s="57">
        <f t="shared" si="19"/>
        <v>0</v>
      </c>
      <c r="AX59" s="48"/>
      <c r="AY59" s="48"/>
      <c r="AZ59" s="48"/>
      <c r="BA59" s="48"/>
      <c r="BB59" s="49"/>
      <c r="BC59" s="48"/>
    </row>
    <row r="60" spans="1:55" ht="12.6" customHeight="1">
      <c r="A60" s="55"/>
      <c r="B60" s="55"/>
      <c r="C60" s="55"/>
      <c r="D60" s="55" t="s">
        <v>107</v>
      </c>
      <c r="E60" s="55" t="s">
        <v>108</v>
      </c>
      <c r="F60" s="55"/>
      <c r="G60" s="56"/>
      <c r="H60" s="57">
        <f t="shared" si="94"/>
        <v>15716162.3244</v>
      </c>
      <c r="I60" s="57">
        <f t="shared" si="94"/>
        <v>27851745.008870002</v>
      </c>
      <c r="J60" s="57">
        <f t="shared" si="94"/>
        <v>13359189.600000001</v>
      </c>
      <c r="K60" s="57">
        <f t="shared" si="94"/>
        <v>18723155.897609998</v>
      </c>
      <c r="L60" s="58">
        <f t="shared" si="1"/>
        <v>140.1518838957866</v>
      </c>
      <c r="M60" s="58">
        <f t="shared" si="2"/>
        <v>67.224354853339335</v>
      </c>
      <c r="N60" s="57">
        <f t="shared" si="3"/>
        <v>5363966.2976099961</v>
      </c>
      <c r="O60" s="36"/>
      <c r="P60" s="57">
        <f>INDEX([1]CPPY!$H60:$S60,'[1]Report-Date'!$B$2)</f>
        <v>15716162.3244</v>
      </c>
      <c r="Q60" s="57">
        <f>INDEX('[1]Plan-Eco'!$H60:$S60,12)</f>
        <v>27851745.008870002</v>
      </c>
      <c r="R60" s="57">
        <f>INDEX('[1]Plan-Eco'!$H60:$S60,'[1]Report-Date'!$B$2)</f>
        <v>13359189.600000001</v>
      </c>
      <c r="S60" s="57">
        <f>INDEX('[1]Actual-Eco'!$H60:$S60,'[1]Report-Date'!$B$2)</f>
        <v>18723155.897609998</v>
      </c>
      <c r="T60" s="58">
        <f t="shared" si="5"/>
        <v>140.1518838957866</v>
      </c>
      <c r="U60" s="58">
        <f t="shared" si="6"/>
        <v>67.224354853339335</v>
      </c>
      <c r="V60" s="57">
        <f t="shared" si="7"/>
        <v>5363966.2976099961</v>
      </c>
      <c r="W60" s="37"/>
      <c r="X60" s="57">
        <f>INDEX([1]CPPY!$V60:$AG60,'[1]Report-Date'!$B$2)</f>
        <v>0</v>
      </c>
      <c r="Y60" s="57">
        <f>INDEX('[1]Plan-Eco'!$V60:$AH60,12)</f>
        <v>0</v>
      </c>
      <c r="Z60" s="57">
        <f>INDEX('[1]Plan-Eco'!$V60:$AH60,'[1]Report-Date'!$B$2)</f>
        <v>0</v>
      </c>
      <c r="AA60" s="57">
        <f>INDEX('[1]Actual-Eco'!$V60:$AH60,'[1]Report-Date'!$B$2)</f>
        <v>0</v>
      </c>
      <c r="AB60" s="58">
        <f t="shared" si="9"/>
        <v>0</v>
      </c>
      <c r="AC60" s="58">
        <f t="shared" si="10"/>
        <v>0</v>
      </c>
      <c r="AD60" s="57">
        <f t="shared" si="11"/>
        <v>0</v>
      </c>
      <c r="AE60" s="37"/>
      <c r="AF60" s="57">
        <f>INDEX([1]CPPY!$AJ60:$AU60,'[1]Report-Date'!$B$2)</f>
        <v>0</v>
      </c>
      <c r="AG60" s="57">
        <f>INDEX('[1]Plan-Eco'!$AJ60:$AV60,12)</f>
        <v>0</v>
      </c>
      <c r="AH60" s="57">
        <f>INDEX('[1]Plan-Eco'!$AJ60:$AV60,'[1]Report-Date'!$B$2)</f>
        <v>0</v>
      </c>
      <c r="AI60" s="57">
        <f>INDEX('[1]Actual-Eco'!$AJ60:$AV60,'[1]Report-Date'!$B$2)</f>
        <v>0</v>
      </c>
      <c r="AJ60" s="58">
        <f t="shared" si="13"/>
        <v>0</v>
      </c>
      <c r="AK60" s="58">
        <f t="shared" si="14"/>
        <v>0</v>
      </c>
      <c r="AL60" s="57">
        <f t="shared" si="15"/>
        <v>0</v>
      </c>
      <c r="AM60" s="37"/>
      <c r="AN60" s="57">
        <f>INDEX([1]CPPY!$AX60:$BI60,'[1]Report-Date'!$B$2)</f>
        <v>0</v>
      </c>
      <c r="AO60" s="57">
        <f>INDEX('[1]Plan-Eco'!$AX60:$BI60,12)</f>
        <v>0</v>
      </c>
      <c r="AP60" s="57">
        <f>INDEX('[1]Plan-Eco'!$AX60:$BI60,'[1]Report-Date'!$B$2)</f>
        <v>0</v>
      </c>
      <c r="AQ60" s="57">
        <f>INDEX('[1]Actual-Eco'!$AX60:$BJ60,'[1]Report-Date'!$B$2)</f>
        <v>0</v>
      </c>
      <c r="AR60" s="58">
        <f t="shared" si="17"/>
        <v>0</v>
      </c>
      <c r="AS60" s="58">
        <f t="shared" si="18"/>
        <v>0</v>
      </c>
      <c r="AT60" s="57">
        <f t="shared" si="19"/>
        <v>0</v>
      </c>
      <c r="AX60" s="48"/>
      <c r="AY60" s="48"/>
      <c r="AZ60" s="48"/>
      <c r="BA60" s="48"/>
      <c r="BB60" s="49"/>
      <c r="BC60" s="48"/>
    </row>
    <row r="61" spans="1:55" ht="12.6" customHeight="1">
      <c r="A61" s="55"/>
      <c r="B61" s="55"/>
      <c r="C61" s="55"/>
      <c r="D61" s="55" t="s">
        <v>109</v>
      </c>
      <c r="E61" s="55" t="s">
        <v>40</v>
      </c>
      <c r="F61" s="55"/>
      <c r="G61" s="56"/>
      <c r="H61" s="57">
        <f t="shared" si="94"/>
        <v>105717253.2387975</v>
      </c>
      <c r="I61" s="57">
        <f t="shared" si="94"/>
        <v>569083905.78488982</v>
      </c>
      <c r="J61" s="57">
        <f t="shared" si="94"/>
        <v>272141618.93566334</v>
      </c>
      <c r="K61" s="57">
        <f t="shared" si="94"/>
        <v>100169053.32951</v>
      </c>
      <c r="L61" s="58">
        <f t="shared" si="1"/>
        <v>36.807693627041601</v>
      </c>
      <c r="M61" s="58">
        <f t="shared" si="2"/>
        <v>17.601807450758113</v>
      </c>
      <c r="N61" s="57">
        <f t="shared" si="3"/>
        <v>-171972565.60615334</v>
      </c>
      <c r="O61" s="36"/>
      <c r="P61" s="57">
        <f>INDEX([1]CPPY!$H61:$S61,'[1]Report-Date'!$B$2)</f>
        <v>31715175.971627504</v>
      </c>
      <c r="Q61" s="57">
        <f>INDEX('[1]Plan-Eco'!$H61:$S61,12)</f>
        <v>229191438.77999997</v>
      </c>
      <c r="R61" s="57">
        <f>INDEX('[1]Plan-Eco'!$H61:$S61,'[1]Report-Date'!$B$2)</f>
        <v>110000309.23595402</v>
      </c>
      <c r="S61" s="57">
        <f>INDEX('[1]Actual-Eco'!$H61:$S61,'[1]Report-Date'!$B$2)</f>
        <v>29668728.522050001</v>
      </c>
      <c r="T61" s="58">
        <f t="shared" si="5"/>
        <v>26.971495560443991</v>
      </c>
      <c r="U61" s="58">
        <f t="shared" si="6"/>
        <v>12.94495495991406</v>
      </c>
      <c r="V61" s="57">
        <f t="shared" si="7"/>
        <v>-80331580.713904023</v>
      </c>
      <c r="W61" s="37"/>
      <c r="X61" s="57">
        <f>INDEX([1]CPPY!$V61:$AG61,'[1]Report-Date'!$B$2)</f>
        <v>0</v>
      </c>
      <c r="Y61" s="57">
        <f>INDEX('[1]Plan-Eco'!$V61:$AH61,12)</f>
        <v>0</v>
      </c>
      <c r="Z61" s="57">
        <f>INDEX('[1]Plan-Eco'!$V61:$AH61,'[1]Report-Date'!$B$2)</f>
        <v>0</v>
      </c>
      <c r="AA61" s="57">
        <f>INDEX('[1]Actual-Eco'!$V61:$AH61,'[1]Report-Date'!$B$2)</f>
        <v>0</v>
      </c>
      <c r="AB61" s="58">
        <f t="shared" si="9"/>
        <v>0</v>
      </c>
      <c r="AC61" s="58">
        <f t="shared" si="10"/>
        <v>0</v>
      </c>
      <c r="AD61" s="57">
        <f t="shared" si="11"/>
        <v>0</v>
      </c>
      <c r="AE61" s="37"/>
      <c r="AF61" s="57">
        <f>INDEX([1]CPPY!$AJ61:$AU61,'[1]Report-Date'!$B$2)</f>
        <v>74002077.267169997</v>
      </c>
      <c r="AG61" s="57">
        <f>INDEX('[1]Plan-Eco'!$AJ61:$AV61,12)</f>
        <v>339892467.00488985</v>
      </c>
      <c r="AH61" s="57">
        <f>INDEX('[1]Plan-Eco'!$AJ61:$AV61,'[1]Report-Date'!$B$2)</f>
        <v>162141309.6997093</v>
      </c>
      <c r="AI61" s="57">
        <f>INDEX('[1]Actual-Eco'!$AJ61:$AV61,'[1]Report-Date'!$B$2)</f>
        <v>70500324.80746001</v>
      </c>
      <c r="AJ61" s="58">
        <f t="shared" si="13"/>
        <v>43.480791500962205</v>
      </c>
      <c r="AK61" s="58">
        <f t="shared" si="14"/>
        <v>20.741949778618</v>
      </c>
      <c r="AL61" s="57">
        <f t="shared" si="15"/>
        <v>-91640984.892249286</v>
      </c>
      <c r="AM61" s="37"/>
      <c r="AN61" s="57">
        <f>INDEX([1]CPPY!$AX61:$BI61,'[1]Report-Date'!$B$2)</f>
        <v>0</v>
      </c>
      <c r="AO61" s="57">
        <f>INDEX('[1]Plan-Eco'!$AX61:$BI61,12)</f>
        <v>0</v>
      </c>
      <c r="AP61" s="57">
        <f>INDEX('[1]Plan-Eco'!$AX61:$BI61,'[1]Report-Date'!$B$2)</f>
        <v>0</v>
      </c>
      <c r="AQ61" s="57">
        <f>INDEX('[1]Actual-Eco'!$AX61:$BJ61,'[1]Report-Date'!$B$2)</f>
        <v>0</v>
      </c>
      <c r="AR61" s="58">
        <f t="shared" si="17"/>
        <v>0</v>
      </c>
      <c r="AS61" s="58">
        <f t="shared" si="18"/>
        <v>0</v>
      </c>
      <c r="AT61" s="57">
        <f t="shared" si="19"/>
        <v>0</v>
      </c>
      <c r="AX61" s="48"/>
      <c r="AY61" s="48"/>
      <c r="AZ61" s="48"/>
      <c r="BA61" s="48"/>
      <c r="BB61" s="49"/>
      <c r="BC61" s="48"/>
    </row>
    <row r="62" spans="1:55" ht="12.6" customHeight="1">
      <c r="A62" s="55"/>
      <c r="B62" s="55"/>
      <c r="C62" s="55"/>
      <c r="D62" s="55" t="s">
        <v>110</v>
      </c>
      <c r="E62" s="55" t="s">
        <v>111</v>
      </c>
      <c r="F62" s="55"/>
      <c r="G62" s="56"/>
      <c r="H62" s="57">
        <f t="shared" si="94"/>
        <v>67761824.313198999</v>
      </c>
      <c r="I62" s="57">
        <f t="shared" si="94"/>
        <v>194887556.84999999</v>
      </c>
      <c r="J62" s="57">
        <f t="shared" si="94"/>
        <v>94526078.517516688</v>
      </c>
      <c r="K62" s="57">
        <f t="shared" si="94"/>
        <v>74221803.170890003</v>
      </c>
      <c r="L62" s="58">
        <f t="shared" si="1"/>
        <v>78.519922052130738</v>
      </c>
      <c r="M62" s="58">
        <f t="shared" si="2"/>
        <v>38.084423844471836</v>
      </c>
      <c r="N62" s="57">
        <f t="shared" si="3"/>
        <v>-20304275.346626684</v>
      </c>
      <c r="O62" s="36"/>
      <c r="P62" s="57">
        <f>INDEX([1]CPPY!$H62:$S62,'[1]Report-Date'!$B$2)</f>
        <v>20328547.293958999</v>
      </c>
      <c r="Q62" s="57">
        <f>INDEX('[1]Plan-Eco'!$H62:$S62,12)</f>
        <v>0</v>
      </c>
      <c r="R62" s="57">
        <f>INDEX('[1]Plan-Eco'!$H62:$S62,'[1]Report-Date'!$B$2)</f>
        <v>0</v>
      </c>
      <c r="S62" s="57">
        <f>INDEX('[1]Actual-Eco'!$H62:$S62,'[1]Report-Date'!$B$2)</f>
        <v>22473893.715879999</v>
      </c>
      <c r="T62" s="58">
        <f t="shared" si="5"/>
        <v>0</v>
      </c>
      <c r="U62" s="58">
        <f t="shared" si="6"/>
        <v>0</v>
      </c>
      <c r="V62" s="57">
        <f t="shared" si="7"/>
        <v>22473893.715879999</v>
      </c>
      <c r="W62" s="37"/>
      <c r="X62" s="57">
        <f>INDEX([1]CPPY!$V62:$AG62,'[1]Report-Date'!$B$2)</f>
        <v>0</v>
      </c>
      <c r="Y62" s="57">
        <f>INDEX('[1]Plan-Eco'!$V62:$AH62,12)</f>
        <v>0</v>
      </c>
      <c r="Z62" s="57">
        <f>INDEX('[1]Plan-Eco'!$V62:$AH62,'[1]Report-Date'!$B$2)</f>
        <v>0</v>
      </c>
      <c r="AA62" s="57">
        <f>INDEX('[1]Actual-Eco'!$V62:$AH62,'[1]Report-Date'!$B$2)</f>
        <v>0</v>
      </c>
      <c r="AB62" s="58">
        <f t="shared" si="9"/>
        <v>0</v>
      </c>
      <c r="AC62" s="58">
        <f t="shared" si="10"/>
        <v>0</v>
      </c>
      <c r="AD62" s="57">
        <f t="shared" si="11"/>
        <v>0</v>
      </c>
      <c r="AE62" s="37"/>
      <c r="AF62" s="57">
        <f>INDEX([1]CPPY!$AJ62:$AU62,'[1]Report-Date'!$B$2)</f>
        <v>47433277.019239999</v>
      </c>
      <c r="AG62" s="57">
        <f>INDEX('[1]Plan-Eco'!$AJ62:$AV62,12)</f>
        <v>194887556.84999999</v>
      </c>
      <c r="AH62" s="57">
        <f>INDEX('[1]Plan-Eco'!$AJ62:$AV62,'[1]Report-Date'!$B$2)</f>
        <v>94526078.517516688</v>
      </c>
      <c r="AI62" s="57">
        <f>INDEX('[1]Actual-Eco'!$AJ62:$AV62,'[1]Report-Date'!$B$2)</f>
        <v>51747909.455009997</v>
      </c>
      <c r="AJ62" s="58">
        <f t="shared" si="13"/>
        <v>54.744585056938078</v>
      </c>
      <c r="AK62" s="58">
        <f t="shared" si="14"/>
        <v>26.552700588698464</v>
      </c>
      <c r="AL62" s="57">
        <f t="shared" si="15"/>
        <v>-42778169.062506691</v>
      </c>
      <c r="AM62" s="37"/>
      <c r="AN62" s="57">
        <f>INDEX([1]CPPY!$AX62:$BI62,'[1]Report-Date'!$B$2)</f>
        <v>0</v>
      </c>
      <c r="AO62" s="57">
        <f>INDEX('[1]Plan-Eco'!$AX62:$BI62,12)</f>
        <v>0</v>
      </c>
      <c r="AP62" s="57">
        <f>INDEX('[1]Plan-Eco'!$AX62:$BI62,'[1]Report-Date'!$B$2)</f>
        <v>0</v>
      </c>
      <c r="AQ62" s="57">
        <f>INDEX('[1]Actual-Eco'!$AX62:$BJ62,'[1]Report-Date'!$B$2)</f>
        <v>0</v>
      </c>
      <c r="AR62" s="58">
        <f t="shared" si="17"/>
        <v>0</v>
      </c>
      <c r="AS62" s="58">
        <f t="shared" si="18"/>
        <v>0</v>
      </c>
      <c r="AT62" s="57">
        <f t="shared" si="19"/>
        <v>0</v>
      </c>
      <c r="AX62" s="48"/>
      <c r="AY62" s="48"/>
      <c r="AZ62" s="48"/>
      <c r="BA62" s="48"/>
      <c r="BB62" s="49"/>
      <c r="BC62" s="48"/>
    </row>
    <row r="63" spans="1:55" ht="12.6" customHeight="1">
      <c r="A63" s="55"/>
      <c r="B63" s="55"/>
      <c r="C63" s="55"/>
      <c r="D63" s="55" t="s">
        <v>112</v>
      </c>
      <c r="E63" s="55" t="s">
        <v>113</v>
      </c>
      <c r="F63" s="55"/>
      <c r="G63" s="56"/>
      <c r="H63" s="57">
        <f t="shared" si="94"/>
        <v>872379.42378999991</v>
      </c>
      <c r="I63" s="57">
        <f t="shared" si="94"/>
        <v>1476530</v>
      </c>
      <c r="J63" s="57">
        <f t="shared" si="94"/>
        <v>660000</v>
      </c>
      <c r="K63" s="57">
        <f t="shared" si="94"/>
        <v>1073512.12402</v>
      </c>
      <c r="L63" s="58">
        <f t="shared" si="1"/>
        <v>162.65335212424242</v>
      </c>
      <c r="M63" s="58">
        <f t="shared" si="2"/>
        <v>72.705066881133462</v>
      </c>
      <c r="N63" s="57">
        <f t="shared" si="3"/>
        <v>413512.12401999999</v>
      </c>
      <c r="O63" s="36"/>
      <c r="P63" s="57">
        <f>INDEX([1]CPPY!$H63:$S63,'[1]Report-Date'!$B$2)</f>
        <v>872379.42378999991</v>
      </c>
      <c r="Q63" s="57">
        <f>INDEX('[1]Plan-Eco'!$H63:$S63,12)</f>
        <v>1476530</v>
      </c>
      <c r="R63" s="57">
        <f>INDEX('[1]Plan-Eco'!$H63:$S63,'[1]Report-Date'!$B$2)</f>
        <v>660000</v>
      </c>
      <c r="S63" s="57">
        <f>INDEX('[1]Actual-Eco'!$H63:$S63,'[1]Report-Date'!$B$2)</f>
        <v>1073512.12402</v>
      </c>
      <c r="T63" s="58">
        <f t="shared" si="5"/>
        <v>162.65335212424242</v>
      </c>
      <c r="U63" s="58">
        <f t="shared" si="6"/>
        <v>72.705066881133462</v>
      </c>
      <c r="V63" s="57">
        <f t="shared" si="7"/>
        <v>413512.12401999999</v>
      </c>
      <c r="W63" s="37"/>
      <c r="X63" s="57">
        <f>INDEX([1]CPPY!$V63:$AG63,'[1]Report-Date'!$B$2)</f>
        <v>0</v>
      </c>
      <c r="Y63" s="57">
        <f>INDEX('[1]Plan-Eco'!$V63:$AH63,12)</f>
        <v>0</v>
      </c>
      <c r="Z63" s="57">
        <f>INDEX('[1]Plan-Eco'!$V63:$AH63,'[1]Report-Date'!$B$2)</f>
        <v>0</v>
      </c>
      <c r="AA63" s="57">
        <f>INDEX('[1]Actual-Eco'!$V63:$AH63,'[1]Report-Date'!$B$2)</f>
        <v>0</v>
      </c>
      <c r="AB63" s="58">
        <f t="shared" si="9"/>
        <v>0</v>
      </c>
      <c r="AC63" s="58">
        <f t="shared" si="10"/>
        <v>0</v>
      </c>
      <c r="AD63" s="57">
        <f t="shared" si="11"/>
        <v>0</v>
      </c>
      <c r="AE63" s="37"/>
      <c r="AF63" s="57">
        <f>INDEX([1]CPPY!$AJ63:$AU63,'[1]Report-Date'!$B$2)</f>
        <v>0</v>
      </c>
      <c r="AG63" s="57">
        <f>INDEX('[1]Plan-Eco'!$AJ63:$AV63,12)</f>
        <v>0</v>
      </c>
      <c r="AH63" s="57">
        <f>INDEX('[1]Plan-Eco'!$AJ63:$AV63,'[1]Report-Date'!$B$2)</f>
        <v>0</v>
      </c>
      <c r="AI63" s="57">
        <f>INDEX('[1]Actual-Eco'!$AJ63:$AV63,'[1]Report-Date'!$B$2)</f>
        <v>0</v>
      </c>
      <c r="AJ63" s="58">
        <f t="shared" si="13"/>
        <v>0</v>
      </c>
      <c r="AK63" s="58">
        <f t="shared" si="14"/>
        <v>0</v>
      </c>
      <c r="AL63" s="57">
        <f t="shared" si="15"/>
        <v>0</v>
      </c>
      <c r="AM63" s="37"/>
      <c r="AN63" s="57">
        <f>INDEX([1]CPPY!$AX63:$BI63,'[1]Report-Date'!$B$2)</f>
        <v>0</v>
      </c>
      <c r="AO63" s="57">
        <f>INDEX('[1]Plan-Eco'!$AX63:$BI63,12)</f>
        <v>0</v>
      </c>
      <c r="AP63" s="57">
        <f>INDEX('[1]Plan-Eco'!$AX63:$BI63,'[1]Report-Date'!$B$2)</f>
        <v>0</v>
      </c>
      <c r="AQ63" s="57">
        <f>INDEX('[1]Actual-Eco'!$AX63:$BJ63,'[1]Report-Date'!$B$2)</f>
        <v>0</v>
      </c>
      <c r="AR63" s="58">
        <f t="shared" si="17"/>
        <v>0</v>
      </c>
      <c r="AS63" s="58">
        <f t="shared" si="18"/>
        <v>0</v>
      </c>
      <c r="AT63" s="57">
        <f t="shared" si="19"/>
        <v>0</v>
      </c>
      <c r="AX63" s="48"/>
      <c r="AY63" s="48"/>
      <c r="AZ63" s="48"/>
      <c r="BA63" s="48"/>
      <c r="BB63" s="49"/>
      <c r="BC63" s="48"/>
    </row>
    <row r="64" spans="1:55" ht="12.6" customHeight="1">
      <c r="A64" s="55"/>
      <c r="B64" s="55"/>
      <c r="C64" s="55"/>
      <c r="D64" s="55" t="s">
        <v>114</v>
      </c>
      <c r="E64" s="55" t="s">
        <v>115</v>
      </c>
      <c r="F64" s="55"/>
      <c r="G64" s="59">
        <f>SUM(G65:G66)</f>
        <v>0</v>
      </c>
      <c r="H64" s="57">
        <f>SUM(H65:H66)</f>
        <v>21560881.703000002</v>
      </c>
      <c r="I64" s="57">
        <f t="shared" ref="I64:K64" si="95">SUM(I65:I66)</f>
        <v>45185550.600000001</v>
      </c>
      <c r="J64" s="57">
        <f t="shared" si="95"/>
        <v>30268735.400000002</v>
      </c>
      <c r="K64" s="57">
        <f t="shared" si="95"/>
        <v>31400922.180350002</v>
      </c>
      <c r="L64" s="58">
        <f t="shared" si="1"/>
        <v>103.74044956086934</v>
      </c>
      <c r="M64" s="58">
        <f t="shared" si="2"/>
        <v>69.493282174036409</v>
      </c>
      <c r="N64" s="57">
        <f t="shared" si="3"/>
        <v>1132186.7803499997</v>
      </c>
      <c r="O64" s="36"/>
      <c r="P64" s="57">
        <f t="shared" ref="P64:S64" si="96">SUM(P65:P66)</f>
        <v>0</v>
      </c>
      <c r="Q64" s="57">
        <f t="shared" si="96"/>
        <v>0</v>
      </c>
      <c r="R64" s="57">
        <f t="shared" si="96"/>
        <v>0</v>
      </c>
      <c r="S64" s="57">
        <f t="shared" si="96"/>
        <v>0</v>
      </c>
      <c r="T64" s="58">
        <f t="shared" si="5"/>
        <v>0</v>
      </c>
      <c r="U64" s="58">
        <f t="shared" si="6"/>
        <v>0</v>
      </c>
      <c r="V64" s="57">
        <f t="shared" si="7"/>
        <v>0</v>
      </c>
      <c r="W64" s="37"/>
      <c r="X64" s="57">
        <f t="shared" ref="X64:AA64" si="97">SUM(X65:X66)</f>
        <v>21560881.703000002</v>
      </c>
      <c r="Y64" s="57">
        <f t="shared" si="97"/>
        <v>45185550.600000001</v>
      </c>
      <c r="Z64" s="57">
        <f t="shared" si="97"/>
        <v>30268735.400000002</v>
      </c>
      <c r="AA64" s="57">
        <f t="shared" si="97"/>
        <v>31400922.180350002</v>
      </c>
      <c r="AB64" s="58">
        <f t="shared" si="9"/>
        <v>103.74044956086934</v>
      </c>
      <c r="AC64" s="58">
        <f t="shared" si="10"/>
        <v>69.493282174036409</v>
      </c>
      <c r="AD64" s="57">
        <f t="shared" si="11"/>
        <v>1132186.7803499997</v>
      </c>
      <c r="AE64" s="37"/>
      <c r="AF64" s="57">
        <f t="shared" ref="AF64:AI64" si="98">SUM(AF65:AF66)</f>
        <v>0</v>
      </c>
      <c r="AG64" s="57">
        <f t="shared" si="98"/>
        <v>0</v>
      </c>
      <c r="AH64" s="57">
        <f t="shared" si="98"/>
        <v>0</v>
      </c>
      <c r="AI64" s="57">
        <f t="shared" si="98"/>
        <v>0</v>
      </c>
      <c r="AJ64" s="58">
        <f t="shared" si="13"/>
        <v>0</v>
      </c>
      <c r="AK64" s="58">
        <f t="shared" si="14"/>
        <v>0</v>
      </c>
      <c r="AL64" s="57">
        <f t="shared" si="15"/>
        <v>0</v>
      </c>
      <c r="AM64" s="37"/>
      <c r="AN64" s="57">
        <f t="shared" ref="AN64:AQ64" si="99">SUM(AN65:AN66)</f>
        <v>0</v>
      </c>
      <c r="AO64" s="57">
        <f t="shared" si="99"/>
        <v>0</v>
      </c>
      <c r="AP64" s="57">
        <f t="shared" si="99"/>
        <v>0</v>
      </c>
      <c r="AQ64" s="57">
        <f t="shared" si="99"/>
        <v>0</v>
      </c>
      <c r="AR64" s="58">
        <f t="shared" si="17"/>
        <v>0</v>
      </c>
      <c r="AS64" s="58">
        <f t="shared" si="18"/>
        <v>0</v>
      </c>
      <c r="AT64" s="57">
        <f t="shared" si="19"/>
        <v>0</v>
      </c>
      <c r="AX64" s="48"/>
      <c r="AY64" s="48"/>
      <c r="AZ64" s="48"/>
      <c r="BA64" s="48"/>
      <c r="BB64" s="49"/>
      <c r="BC64" s="48"/>
    </row>
    <row r="65" spans="1:55" ht="12.6" customHeight="1">
      <c r="A65" s="55"/>
      <c r="B65" s="55"/>
      <c r="C65" s="55"/>
      <c r="D65" s="1"/>
      <c r="E65" s="55" t="s">
        <v>105</v>
      </c>
      <c r="F65" s="55" t="s">
        <v>115</v>
      </c>
      <c r="G65" s="56"/>
      <c r="H65" s="57">
        <f t="shared" ref="H65:K68" si="100">P65+X65+AF65+AN65</f>
        <v>21087977.603</v>
      </c>
      <c r="I65" s="57">
        <f t="shared" si="100"/>
        <v>41653103.200000003</v>
      </c>
      <c r="J65" s="57">
        <f t="shared" si="100"/>
        <v>30086701.800000001</v>
      </c>
      <c r="K65" s="57">
        <f t="shared" si="100"/>
        <v>31221388.18135</v>
      </c>
      <c r="L65" s="58">
        <f t="shared" si="1"/>
        <v>103.7713883990767</v>
      </c>
      <c r="M65" s="58">
        <f t="shared" si="2"/>
        <v>74.955731464804771</v>
      </c>
      <c r="N65" s="57">
        <f t="shared" si="3"/>
        <v>1134686.3813499995</v>
      </c>
      <c r="O65" s="36"/>
      <c r="P65" s="57">
        <f>INDEX([1]CPPY!$H65:$S65,'[1]Report-Date'!$B$2)</f>
        <v>0</v>
      </c>
      <c r="Q65" s="57">
        <f>INDEX('[1]Plan-Eco'!$H65:$S65,12)</f>
        <v>0</v>
      </c>
      <c r="R65" s="57">
        <f>INDEX('[1]Plan-Eco'!$H65:$S65,'[1]Report-Date'!$B$2)</f>
        <v>0</v>
      </c>
      <c r="S65" s="57">
        <f>INDEX('[1]Actual-Eco'!$H65:$S65,'[1]Report-Date'!$B$2)</f>
        <v>0</v>
      </c>
      <c r="T65" s="58">
        <f t="shared" si="5"/>
        <v>0</v>
      </c>
      <c r="U65" s="58">
        <f t="shared" si="6"/>
        <v>0</v>
      </c>
      <c r="V65" s="57">
        <f t="shared" si="7"/>
        <v>0</v>
      </c>
      <c r="W65" s="37"/>
      <c r="X65" s="57">
        <f>INDEX([1]CPPY!$V65:$AG65,'[1]Report-Date'!$B$2)</f>
        <v>21087977.603</v>
      </c>
      <c r="Y65" s="57">
        <f>INDEX('[1]Plan-Eco'!$V65:$AH65,12)</f>
        <v>41653103.200000003</v>
      </c>
      <c r="Z65" s="57">
        <f>INDEX('[1]Plan-Eco'!$V65:$AH65,'[1]Report-Date'!$B$2)</f>
        <v>30086701.800000001</v>
      </c>
      <c r="AA65" s="57">
        <f>INDEX('[1]Actual-Eco'!$V65:$AH65,'[1]Report-Date'!$B$2)</f>
        <v>31221388.18135</v>
      </c>
      <c r="AB65" s="58">
        <f t="shared" si="9"/>
        <v>103.7713883990767</v>
      </c>
      <c r="AC65" s="58">
        <f t="shared" si="10"/>
        <v>74.955731464804771</v>
      </c>
      <c r="AD65" s="57">
        <f t="shared" si="11"/>
        <v>1134686.3813499995</v>
      </c>
      <c r="AE65" s="37"/>
      <c r="AF65" s="57">
        <f>INDEX([1]CPPY!$AJ65:$AU65,'[1]Report-Date'!$B$2)</f>
        <v>0</v>
      </c>
      <c r="AG65" s="57">
        <f>INDEX('[1]Plan-Eco'!$AJ65:$AV65,12)</f>
        <v>0</v>
      </c>
      <c r="AH65" s="57">
        <f>INDEX('[1]Plan-Eco'!$AJ65:$AV65,'[1]Report-Date'!$B$2)</f>
        <v>0</v>
      </c>
      <c r="AI65" s="57">
        <f>INDEX('[1]Actual-Eco'!$AJ65:$AV65,'[1]Report-Date'!$B$2)</f>
        <v>0</v>
      </c>
      <c r="AJ65" s="58">
        <f t="shared" si="13"/>
        <v>0</v>
      </c>
      <c r="AK65" s="58">
        <f t="shared" si="14"/>
        <v>0</v>
      </c>
      <c r="AL65" s="57">
        <f t="shared" si="15"/>
        <v>0</v>
      </c>
      <c r="AM65" s="37"/>
      <c r="AN65" s="57">
        <f>INDEX([1]CPPY!$AX65:$BI65,'[1]Report-Date'!$B$2)</f>
        <v>0</v>
      </c>
      <c r="AO65" s="57">
        <f>INDEX('[1]Plan-Eco'!$AX65:$BI65,12)</f>
        <v>0</v>
      </c>
      <c r="AP65" s="57">
        <f>INDEX('[1]Plan-Eco'!$AX65:$BI65,'[1]Report-Date'!$B$2)</f>
        <v>0</v>
      </c>
      <c r="AQ65" s="57">
        <f>INDEX('[1]Actual-Eco'!$AX65:$BJ65,'[1]Report-Date'!$B$2)</f>
        <v>0</v>
      </c>
      <c r="AR65" s="58">
        <f t="shared" si="17"/>
        <v>0</v>
      </c>
      <c r="AS65" s="58">
        <f t="shared" si="18"/>
        <v>0</v>
      </c>
      <c r="AT65" s="57">
        <f t="shared" si="19"/>
        <v>0</v>
      </c>
      <c r="AX65" s="48"/>
      <c r="AY65" s="48"/>
      <c r="AZ65" s="48"/>
      <c r="BA65" s="48"/>
      <c r="BB65" s="49"/>
      <c r="BC65" s="48"/>
    </row>
    <row r="66" spans="1:55" ht="12.6" customHeight="1">
      <c r="A66" s="55"/>
      <c r="B66" s="55"/>
      <c r="C66" s="55"/>
      <c r="D66" s="1"/>
      <c r="E66" s="55" t="s">
        <v>107</v>
      </c>
      <c r="F66" s="55" t="s">
        <v>116</v>
      </c>
      <c r="G66" s="56"/>
      <c r="H66" s="57">
        <f t="shared" si="100"/>
        <v>472904.1</v>
      </c>
      <c r="I66" s="57">
        <f t="shared" si="100"/>
        <v>3532447.4</v>
      </c>
      <c r="J66" s="57">
        <f t="shared" si="100"/>
        <v>182033.6</v>
      </c>
      <c r="K66" s="57">
        <f t="shared" si="100"/>
        <v>179533.99900000001</v>
      </c>
      <c r="L66" s="58">
        <f t="shared" si="1"/>
        <v>98.626846362429802</v>
      </c>
      <c r="M66" s="58">
        <f t="shared" si="2"/>
        <v>5.0824252613075007</v>
      </c>
      <c r="N66" s="57">
        <f t="shared" si="3"/>
        <v>-2499.6009999999951</v>
      </c>
      <c r="O66" s="36"/>
      <c r="P66" s="57">
        <f>INDEX([1]CPPY!$H66:$S66,'[1]Report-Date'!$B$2)</f>
        <v>0</v>
      </c>
      <c r="Q66" s="57">
        <f>INDEX('[1]Plan-Eco'!$H66:$S66,12)</f>
        <v>0</v>
      </c>
      <c r="R66" s="57">
        <f>INDEX('[1]Plan-Eco'!$H66:$S66,'[1]Report-Date'!$B$2)</f>
        <v>0</v>
      </c>
      <c r="S66" s="57">
        <f>INDEX('[1]Actual-Eco'!$H66:$S66,'[1]Report-Date'!$B$2)</f>
        <v>0</v>
      </c>
      <c r="T66" s="58">
        <f t="shared" si="5"/>
        <v>0</v>
      </c>
      <c r="U66" s="58">
        <f t="shared" si="6"/>
        <v>0</v>
      </c>
      <c r="V66" s="57">
        <f t="shared" si="7"/>
        <v>0</v>
      </c>
      <c r="W66" s="37"/>
      <c r="X66" s="57">
        <f>INDEX([1]CPPY!$V66:$AG66,'[1]Report-Date'!$B$2)</f>
        <v>472904.1</v>
      </c>
      <c r="Y66" s="57">
        <f>INDEX('[1]Plan-Eco'!$V66:$AH66,12)</f>
        <v>3532447.4</v>
      </c>
      <c r="Z66" s="57">
        <f>INDEX('[1]Plan-Eco'!$V66:$AH66,'[1]Report-Date'!$B$2)</f>
        <v>182033.6</v>
      </c>
      <c r="AA66" s="57">
        <f>INDEX('[1]Actual-Eco'!$V66:$AH66,'[1]Report-Date'!$B$2)</f>
        <v>179533.99900000001</v>
      </c>
      <c r="AB66" s="58">
        <f t="shared" si="9"/>
        <v>98.626846362429802</v>
      </c>
      <c r="AC66" s="58">
        <f t="shared" si="10"/>
        <v>5.0824252613075007</v>
      </c>
      <c r="AD66" s="57">
        <f t="shared" si="11"/>
        <v>-2499.6009999999951</v>
      </c>
      <c r="AE66" s="37"/>
      <c r="AF66" s="57">
        <f>INDEX([1]CPPY!$AJ66:$AU66,'[1]Report-Date'!$B$2)</f>
        <v>0</v>
      </c>
      <c r="AG66" s="57">
        <f>INDEX('[1]Plan-Eco'!$AJ66:$AV66,12)</f>
        <v>0</v>
      </c>
      <c r="AH66" s="57">
        <f>INDEX('[1]Plan-Eco'!$AJ66:$AV66,'[1]Report-Date'!$B$2)</f>
        <v>0</v>
      </c>
      <c r="AI66" s="57">
        <f>INDEX('[1]Actual-Eco'!$AJ66:$AV66,'[1]Report-Date'!$B$2)</f>
        <v>0</v>
      </c>
      <c r="AJ66" s="58">
        <f t="shared" si="13"/>
        <v>0</v>
      </c>
      <c r="AK66" s="58">
        <f t="shared" si="14"/>
        <v>0</v>
      </c>
      <c r="AL66" s="57">
        <f t="shared" si="15"/>
        <v>0</v>
      </c>
      <c r="AM66" s="37"/>
      <c r="AN66" s="57">
        <f>INDEX([1]CPPY!$AX66:$BI66,'[1]Report-Date'!$B$2)</f>
        <v>0</v>
      </c>
      <c r="AO66" s="57">
        <f>INDEX('[1]Plan-Eco'!$AX66:$BI66,12)</f>
        <v>0</v>
      </c>
      <c r="AP66" s="57">
        <f>INDEX('[1]Plan-Eco'!$AX66:$BI66,'[1]Report-Date'!$B$2)</f>
        <v>0</v>
      </c>
      <c r="AQ66" s="57">
        <f>INDEX('[1]Actual-Eco'!$AX66:$BJ66,'[1]Report-Date'!$B$2)</f>
        <v>0</v>
      </c>
      <c r="AR66" s="58">
        <f t="shared" si="17"/>
        <v>0</v>
      </c>
      <c r="AS66" s="58">
        <f t="shared" si="18"/>
        <v>0</v>
      </c>
      <c r="AT66" s="57">
        <f t="shared" si="19"/>
        <v>0</v>
      </c>
      <c r="AX66" s="48"/>
      <c r="AY66" s="48"/>
      <c r="AZ66" s="48"/>
      <c r="BA66" s="48"/>
      <c r="BB66" s="49"/>
      <c r="BC66" s="48"/>
    </row>
    <row r="67" spans="1:55" ht="12.6" customHeight="1">
      <c r="A67" s="55"/>
      <c r="B67" s="55"/>
      <c r="C67" s="55"/>
      <c r="D67" s="1" t="s">
        <v>117</v>
      </c>
      <c r="E67" s="55" t="s">
        <v>118</v>
      </c>
      <c r="F67" s="55"/>
      <c r="G67" s="56"/>
      <c r="H67" s="57">
        <f t="shared" si="100"/>
        <v>1287141</v>
      </c>
      <c r="I67" s="57">
        <f t="shared" si="100"/>
        <v>1854790</v>
      </c>
      <c r="J67" s="57">
        <f t="shared" si="100"/>
        <v>2229629.7000000002</v>
      </c>
      <c r="K67" s="57">
        <f t="shared" si="100"/>
        <v>1580531.9675</v>
      </c>
      <c r="L67" s="58">
        <f t="shared" si="1"/>
        <v>70.887644145572693</v>
      </c>
      <c r="M67" s="58">
        <f t="shared" si="2"/>
        <v>85.213526463912359</v>
      </c>
      <c r="N67" s="57">
        <f t="shared" si="3"/>
        <v>-649097.73250000016</v>
      </c>
      <c r="O67" s="36"/>
      <c r="P67" s="57">
        <f>INDEX([1]CPPY!$H67:$S67,'[1]Report-Date'!$B$2)</f>
        <v>0</v>
      </c>
      <c r="Q67" s="57">
        <f>INDEX('[1]Plan-Eco'!$H67:$S67,12)</f>
        <v>0</v>
      </c>
      <c r="R67" s="57">
        <f>INDEX('[1]Plan-Eco'!$H67:$S67,'[1]Report-Date'!$B$2)</f>
        <v>0</v>
      </c>
      <c r="S67" s="57">
        <f>INDEX('[1]Actual-Eco'!$H67:$S67,'[1]Report-Date'!$B$2)</f>
        <v>0</v>
      </c>
      <c r="T67" s="58">
        <f t="shared" si="5"/>
        <v>0</v>
      </c>
      <c r="U67" s="58">
        <f t="shared" si="6"/>
        <v>0</v>
      </c>
      <c r="V67" s="57">
        <f t="shared" si="7"/>
        <v>0</v>
      </c>
      <c r="W67" s="37"/>
      <c r="X67" s="57">
        <f>INDEX([1]CPPY!$V67:$AG67,'[1]Report-Date'!$B$2)</f>
        <v>1287141</v>
      </c>
      <c r="Y67" s="57">
        <f>INDEX('[1]Plan-Eco'!$V67:$AH67,12)</f>
        <v>1854790</v>
      </c>
      <c r="Z67" s="57">
        <f>INDEX('[1]Plan-Eco'!$V67:$AH67,'[1]Report-Date'!$B$2)</f>
        <v>2229629.7000000002</v>
      </c>
      <c r="AA67" s="57">
        <f>INDEX('[1]Actual-Eco'!$V67:$AH67,'[1]Report-Date'!$B$2)</f>
        <v>1580531.9675</v>
      </c>
      <c r="AB67" s="58">
        <f t="shared" si="9"/>
        <v>70.887644145572693</v>
      </c>
      <c r="AC67" s="58">
        <f t="shared" si="10"/>
        <v>85.213526463912359</v>
      </c>
      <c r="AD67" s="57">
        <f t="shared" si="11"/>
        <v>-649097.73250000016</v>
      </c>
      <c r="AE67" s="37"/>
      <c r="AF67" s="57">
        <f>INDEX([1]CPPY!$AJ67:$AU67,'[1]Report-Date'!$B$2)</f>
        <v>0</v>
      </c>
      <c r="AG67" s="57">
        <f>INDEX('[1]Plan-Eco'!$AJ67:$AV67,12)</f>
        <v>0</v>
      </c>
      <c r="AH67" s="57">
        <f>INDEX('[1]Plan-Eco'!$AJ67:$AV67,'[1]Report-Date'!$B$2)</f>
        <v>0</v>
      </c>
      <c r="AI67" s="57">
        <f>INDEX('[1]Actual-Eco'!$AJ67:$AV67,'[1]Report-Date'!$B$2)</f>
        <v>0</v>
      </c>
      <c r="AJ67" s="58">
        <f t="shared" si="13"/>
        <v>0</v>
      </c>
      <c r="AK67" s="58">
        <f t="shared" si="14"/>
        <v>0</v>
      </c>
      <c r="AL67" s="57">
        <f t="shared" si="15"/>
        <v>0</v>
      </c>
      <c r="AM67" s="37"/>
      <c r="AN67" s="57">
        <f>INDEX([1]CPPY!$AX67:$BI67,'[1]Report-Date'!$B$2)</f>
        <v>0</v>
      </c>
      <c r="AO67" s="57">
        <f>INDEX('[1]Plan-Eco'!$AX67:$BI67,12)</f>
        <v>0</v>
      </c>
      <c r="AP67" s="57">
        <f>INDEX('[1]Plan-Eco'!$AX67:$BI67,'[1]Report-Date'!$B$2)</f>
        <v>0</v>
      </c>
      <c r="AQ67" s="57">
        <f>INDEX('[1]Actual-Eco'!$AX67:$BJ67,'[1]Report-Date'!$B$2)</f>
        <v>0</v>
      </c>
      <c r="AR67" s="58">
        <f t="shared" si="17"/>
        <v>0</v>
      </c>
      <c r="AS67" s="58">
        <f t="shared" si="18"/>
        <v>0</v>
      </c>
      <c r="AT67" s="57">
        <f t="shared" si="19"/>
        <v>0</v>
      </c>
      <c r="AX67" s="48"/>
      <c r="AY67" s="48"/>
      <c r="AZ67" s="48"/>
      <c r="BA67" s="48"/>
      <c r="BB67" s="49"/>
      <c r="BC67" s="48"/>
    </row>
    <row r="68" spans="1:55" ht="12.6" customHeight="1">
      <c r="A68" s="55"/>
      <c r="B68" s="55"/>
      <c r="C68" s="55"/>
      <c r="D68" s="1" t="s">
        <v>119</v>
      </c>
      <c r="E68" s="55" t="s">
        <v>120</v>
      </c>
      <c r="F68" s="55"/>
      <c r="G68" s="56"/>
      <c r="H68" s="57">
        <f t="shared" si="100"/>
        <v>4270642.7980000004</v>
      </c>
      <c r="I68" s="57">
        <f t="shared" si="100"/>
        <v>10081912</v>
      </c>
      <c r="J68" s="57">
        <f t="shared" si="100"/>
        <v>7446502.7999999998</v>
      </c>
      <c r="K68" s="57">
        <f t="shared" si="100"/>
        <v>6367071.1267999997</v>
      </c>
      <c r="L68" s="58">
        <f t="shared" si="1"/>
        <v>85.504179583468371</v>
      </c>
      <c r="M68" s="58">
        <f t="shared" si="2"/>
        <v>63.1534090636776</v>
      </c>
      <c r="N68" s="57">
        <f t="shared" si="3"/>
        <v>-1079431.6732000001</v>
      </c>
      <c r="O68" s="36"/>
      <c r="P68" s="57">
        <f>INDEX([1]CPPY!$H68:$S68,'[1]Report-Date'!$B$2)</f>
        <v>0</v>
      </c>
      <c r="Q68" s="57">
        <f>INDEX('[1]Plan-Eco'!$H68:$S68,12)</f>
        <v>0</v>
      </c>
      <c r="R68" s="57">
        <f>INDEX('[1]Plan-Eco'!$H68:$S68,'[1]Report-Date'!$B$2)</f>
        <v>0</v>
      </c>
      <c r="S68" s="57">
        <f>INDEX('[1]Actual-Eco'!$H68:$S68,'[1]Report-Date'!$B$2)</f>
        <v>0</v>
      </c>
      <c r="T68" s="58">
        <f t="shared" si="5"/>
        <v>0</v>
      </c>
      <c r="U68" s="58">
        <f t="shared" si="6"/>
        <v>0</v>
      </c>
      <c r="V68" s="57">
        <f t="shared" si="7"/>
        <v>0</v>
      </c>
      <c r="W68" s="37"/>
      <c r="X68" s="57">
        <f>INDEX([1]CPPY!$V68:$AG68,'[1]Report-Date'!$B$2)</f>
        <v>4270642.7980000004</v>
      </c>
      <c r="Y68" s="57">
        <f>INDEX('[1]Plan-Eco'!$V68:$AH68,12)</f>
        <v>10081912</v>
      </c>
      <c r="Z68" s="57">
        <f>INDEX('[1]Plan-Eco'!$V68:$AH68,'[1]Report-Date'!$B$2)</f>
        <v>7446502.7999999998</v>
      </c>
      <c r="AA68" s="57">
        <f>INDEX('[1]Actual-Eco'!$V68:$AH68,'[1]Report-Date'!$B$2)</f>
        <v>6367071.1267999997</v>
      </c>
      <c r="AB68" s="58">
        <f t="shared" si="9"/>
        <v>85.504179583468371</v>
      </c>
      <c r="AC68" s="58">
        <f t="shared" si="10"/>
        <v>63.1534090636776</v>
      </c>
      <c r="AD68" s="57">
        <f t="shared" si="11"/>
        <v>-1079431.6732000001</v>
      </c>
      <c r="AE68" s="37"/>
      <c r="AF68" s="57">
        <f>INDEX([1]CPPY!$AJ68:$AU68,'[1]Report-Date'!$B$2)</f>
        <v>0</v>
      </c>
      <c r="AG68" s="57">
        <f>INDEX('[1]Plan-Eco'!$AJ68:$AV68,12)</f>
        <v>0</v>
      </c>
      <c r="AH68" s="57">
        <f>INDEX('[1]Plan-Eco'!$AJ68:$AV68,'[1]Report-Date'!$B$2)</f>
        <v>0</v>
      </c>
      <c r="AI68" s="57">
        <f>INDEX('[1]Actual-Eco'!$AJ68:$AV68,'[1]Report-Date'!$B$2)</f>
        <v>0</v>
      </c>
      <c r="AJ68" s="58">
        <f t="shared" si="13"/>
        <v>0</v>
      </c>
      <c r="AK68" s="58">
        <f t="shared" si="14"/>
        <v>0</v>
      </c>
      <c r="AL68" s="57">
        <f t="shared" si="15"/>
        <v>0</v>
      </c>
      <c r="AM68" s="37"/>
      <c r="AN68" s="57">
        <f>INDEX([1]CPPY!$AX68:$BI68,'[1]Report-Date'!$B$2)</f>
        <v>0</v>
      </c>
      <c r="AO68" s="57">
        <f>INDEX('[1]Plan-Eco'!$AX68:$BI68,12)</f>
        <v>0</v>
      </c>
      <c r="AP68" s="57">
        <f>INDEX('[1]Plan-Eco'!$AX68:$BI68,'[1]Report-Date'!$B$2)</f>
        <v>0</v>
      </c>
      <c r="AQ68" s="57">
        <f>INDEX('[1]Actual-Eco'!$AX68:$BJ68,'[1]Report-Date'!$B$2)</f>
        <v>0</v>
      </c>
      <c r="AR68" s="58">
        <f t="shared" si="17"/>
        <v>0</v>
      </c>
      <c r="AS68" s="58">
        <f t="shared" si="18"/>
        <v>0</v>
      </c>
      <c r="AT68" s="57">
        <f t="shared" si="19"/>
        <v>0</v>
      </c>
      <c r="AX68" s="48"/>
      <c r="AY68" s="48"/>
      <c r="AZ68" s="48"/>
      <c r="BA68" s="54"/>
      <c r="BB68" s="48"/>
      <c r="BC68" s="48"/>
    </row>
    <row r="69" spans="1:55" ht="12.6" customHeight="1">
      <c r="A69" s="55"/>
      <c r="B69" s="55"/>
      <c r="C69" s="55"/>
      <c r="D69" s="1" t="s">
        <v>121</v>
      </c>
      <c r="E69" s="55" t="s">
        <v>122</v>
      </c>
      <c r="F69" s="55"/>
      <c r="G69" s="59">
        <f>SUM(G70:G73)</f>
        <v>0</v>
      </c>
      <c r="H69" s="57">
        <f>SUM(H70:H73)</f>
        <v>14690484.469999999</v>
      </c>
      <c r="I69" s="57">
        <f t="shared" ref="I69:K69" si="101">SUM(I70:I73)</f>
        <v>63769009.899999999</v>
      </c>
      <c r="J69" s="57">
        <f t="shared" si="101"/>
        <v>21008896.600000001</v>
      </c>
      <c r="K69" s="57">
        <f t="shared" si="101"/>
        <v>17777192.43798</v>
      </c>
      <c r="L69" s="58">
        <f t="shared" si="1"/>
        <v>84.617449342770328</v>
      </c>
      <c r="M69" s="58">
        <f t="shared" si="2"/>
        <v>27.877479148347263</v>
      </c>
      <c r="N69" s="57">
        <f t="shared" si="3"/>
        <v>-3231704.1620200016</v>
      </c>
      <c r="O69" s="36"/>
      <c r="P69" s="57">
        <f t="shared" ref="P69:S69" si="102">SUM(P70:P73)</f>
        <v>0</v>
      </c>
      <c r="Q69" s="57">
        <f t="shared" si="102"/>
        <v>0</v>
      </c>
      <c r="R69" s="57">
        <f t="shared" si="102"/>
        <v>0</v>
      </c>
      <c r="S69" s="57">
        <f t="shared" si="102"/>
        <v>0</v>
      </c>
      <c r="T69" s="58">
        <f t="shared" si="5"/>
        <v>0</v>
      </c>
      <c r="U69" s="58">
        <f t="shared" si="6"/>
        <v>0</v>
      </c>
      <c r="V69" s="57">
        <f t="shared" si="7"/>
        <v>0</v>
      </c>
      <c r="W69" s="37"/>
      <c r="X69" s="57">
        <f t="shared" ref="X69:AA69" si="103">SUM(X70:X73)</f>
        <v>14690484.469999999</v>
      </c>
      <c r="Y69" s="57">
        <f t="shared" si="103"/>
        <v>63769009.899999999</v>
      </c>
      <c r="Z69" s="57">
        <f t="shared" si="103"/>
        <v>21008896.600000001</v>
      </c>
      <c r="AA69" s="57">
        <f t="shared" si="103"/>
        <v>17777192.43798</v>
      </c>
      <c r="AB69" s="58">
        <f t="shared" si="9"/>
        <v>84.617449342770328</v>
      </c>
      <c r="AC69" s="58">
        <f t="shared" si="10"/>
        <v>27.877479148347263</v>
      </c>
      <c r="AD69" s="57">
        <f t="shared" si="11"/>
        <v>-3231704.1620200016</v>
      </c>
      <c r="AE69" s="37"/>
      <c r="AF69" s="57">
        <f t="shared" ref="AF69:AI69" si="104">SUM(AF70:AF73)</f>
        <v>0</v>
      </c>
      <c r="AG69" s="57">
        <f t="shared" si="104"/>
        <v>0</v>
      </c>
      <c r="AH69" s="57">
        <f t="shared" si="104"/>
        <v>0</v>
      </c>
      <c r="AI69" s="57">
        <f t="shared" si="104"/>
        <v>0</v>
      </c>
      <c r="AJ69" s="58">
        <f t="shared" si="13"/>
        <v>0</v>
      </c>
      <c r="AK69" s="58">
        <f t="shared" si="14"/>
        <v>0</v>
      </c>
      <c r="AL69" s="57">
        <f t="shared" si="15"/>
        <v>0</v>
      </c>
      <c r="AM69" s="37"/>
      <c r="AN69" s="57">
        <f t="shared" ref="AN69:AQ69" si="105">SUM(AN70:AN73)</f>
        <v>0</v>
      </c>
      <c r="AO69" s="57">
        <f t="shared" si="105"/>
        <v>0</v>
      </c>
      <c r="AP69" s="57">
        <f t="shared" si="105"/>
        <v>0</v>
      </c>
      <c r="AQ69" s="57">
        <f t="shared" si="105"/>
        <v>0</v>
      </c>
      <c r="AR69" s="58">
        <f t="shared" si="17"/>
        <v>0</v>
      </c>
      <c r="AS69" s="58">
        <f t="shared" si="18"/>
        <v>0</v>
      </c>
      <c r="AT69" s="57">
        <f t="shared" si="19"/>
        <v>0</v>
      </c>
      <c r="AX69" s="48"/>
      <c r="AY69" s="48"/>
      <c r="AZ69" s="48"/>
      <c r="BA69" s="54"/>
      <c r="BB69" s="48"/>
      <c r="BC69" s="48"/>
    </row>
    <row r="70" spans="1:55" ht="12.6" customHeight="1">
      <c r="A70" s="55"/>
      <c r="B70" s="55"/>
      <c r="C70" s="55"/>
      <c r="D70" s="55"/>
      <c r="E70" s="55" t="s">
        <v>123</v>
      </c>
      <c r="F70" s="55" t="s">
        <v>124</v>
      </c>
      <c r="G70" s="56"/>
      <c r="H70" s="57">
        <f t="shared" ref="H70:K76" si="106">P70+X70+AF70+AN70</f>
        <v>0</v>
      </c>
      <c r="I70" s="57">
        <f t="shared" si="106"/>
        <v>24705</v>
      </c>
      <c r="J70" s="57">
        <f t="shared" si="106"/>
        <v>15046.6</v>
      </c>
      <c r="K70" s="57">
        <f t="shared" si="106"/>
        <v>10866.648999999999</v>
      </c>
      <c r="L70" s="58">
        <f t="shared" si="1"/>
        <v>72.219963313971263</v>
      </c>
      <c r="M70" s="58">
        <f t="shared" si="2"/>
        <v>43.985626391418734</v>
      </c>
      <c r="N70" s="57">
        <f t="shared" si="3"/>
        <v>-4179.9510000000009</v>
      </c>
      <c r="O70" s="36"/>
      <c r="P70" s="57">
        <f>INDEX([1]CPPY!$H70:$S70,'[1]Report-Date'!$B$2)</f>
        <v>0</v>
      </c>
      <c r="Q70" s="57">
        <f>INDEX('[1]Plan-Eco'!$H70:$S70,12)</f>
        <v>0</v>
      </c>
      <c r="R70" s="57">
        <f>INDEX('[1]Plan-Eco'!$H70:$S70,'[1]Report-Date'!$B$2)</f>
        <v>0</v>
      </c>
      <c r="S70" s="57">
        <f>INDEX('[1]Actual-Eco'!$H70:$S70,'[1]Report-Date'!$B$2)</f>
        <v>0</v>
      </c>
      <c r="T70" s="58">
        <f t="shared" si="5"/>
        <v>0</v>
      </c>
      <c r="U70" s="58">
        <f t="shared" si="6"/>
        <v>0</v>
      </c>
      <c r="V70" s="57">
        <f t="shared" si="7"/>
        <v>0</v>
      </c>
      <c r="W70" s="37"/>
      <c r="X70" s="57">
        <f>INDEX([1]CPPY!$V70:$AG70,'[1]Report-Date'!$B$2)</f>
        <v>0</v>
      </c>
      <c r="Y70" s="57">
        <f>INDEX('[1]Plan-Eco'!$V70:$AH70,12)</f>
        <v>24705</v>
      </c>
      <c r="Z70" s="57">
        <f>INDEX('[1]Plan-Eco'!$V70:$AH70,'[1]Report-Date'!$B$2)</f>
        <v>15046.6</v>
      </c>
      <c r="AA70" s="57">
        <f>INDEX('[1]Actual-Eco'!$V70:$AH70,'[1]Report-Date'!$B$2)</f>
        <v>10866.648999999999</v>
      </c>
      <c r="AB70" s="58">
        <f t="shared" si="9"/>
        <v>72.219963313971263</v>
      </c>
      <c r="AC70" s="58">
        <f t="shared" si="10"/>
        <v>43.985626391418734</v>
      </c>
      <c r="AD70" s="57">
        <f t="shared" si="11"/>
        <v>-4179.9510000000009</v>
      </c>
      <c r="AE70" s="37"/>
      <c r="AF70" s="57">
        <f>INDEX([1]CPPY!$AJ70:$AU70,'[1]Report-Date'!$B$2)</f>
        <v>0</v>
      </c>
      <c r="AG70" s="57">
        <f>INDEX('[1]Plan-Eco'!$AJ70:$AV70,12)</f>
        <v>0</v>
      </c>
      <c r="AH70" s="57">
        <f>INDEX('[1]Plan-Eco'!$AJ70:$AV70,'[1]Report-Date'!$B$2)</f>
        <v>0</v>
      </c>
      <c r="AI70" s="57">
        <f>INDEX('[1]Actual-Eco'!$AJ70:$AV70,'[1]Report-Date'!$B$2)</f>
        <v>0</v>
      </c>
      <c r="AJ70" s="58">
        <f t="shared" si="13"/>
        <v>0</v>
      </c>
      <c r="AK70" s="58">
        <f t="shared" si="14"/>
        <v>0</v>
      </c>
      <c r="AL70" s="57">
        <f t="shared" si="15"/>
        <v>0</v>
      </c>
      <c r="AM70" s="37"/>
      <c r="AN70" s="57">
        <f>INDEX([1]CPPY!$AX70:$BI70,'[1]Report-Date'!$B$2)</f>
        <v>0</v>
      </c>
      <c r="AO70" s="57">
        <f>INDEX('[1]Plan-Eco'!$AX70:$BI70,12)</f>
        <v>0</v>
      </c>
      <c r="AP70" s="57">
        <f>INDEX('[1]Plan-Eco'!$AX70:$BI70,'[1]Report-Date'!$B$2)</f>
        <v>0</v>
      </c>
      <c r="AQ70" s="57">
        <f>INDEX('[1]Actual-Eco'!$AX70:$BJ70,'[1]Report-Date'!$B$2)</f>
        <v>0</v>
      </c>
      <c r="AR70" s="58">
        <f t="shared" si="17"/>
        <v>0</v>
      </c>
      <c r="AS70" s="58">
        <f t="shared" si="18"/>
        <v>0</v>
      </c>
      <c r="AT70" s="57">
        <f t="shared" si="19"/>
        <v>0</v>
      </c>
      <c r="AX70" s="48"/>
      <c r="AY70" s="48"/>
      <c r="AZ70" s="48"/>
      <c r="BA70" s="54"/>
      <c r="BB70" s="48"/>
      <c r="BC70" s="48"/>
    </row>
    <row r="71" spans="1:55" ht="12.6" customHeight="1">
      <c r="A71" s="55"/>
      <c r="B71" s="55"/>
      <c r="C71" s="55"/>
      <c r="D71" s="55"/>
      <c r="E71" s="55" t="s">
        <v>125</v>
      </c>
      <c r="F71" s="55" t="s">
        <v>126</v>
      </c>
      <c r="G71" s="56"/>
      <c r="H71" s="57">
        <f t="shared" si="106"/>
        <v>13218336.67</v>
      </c>
      <c r="I71" s="57">
        <f t="shared" si="106"/>
        <v>61171198.399999999</v>
      </c>
      <c r="J71" s="57">
        <f t="shared" si="106"/>
        <v>19854977.300000001</v>
      </c>
      <c r="K71" s="57">
        <f t="shared" si="106"/>
        <v>16310191.468979999</v>
      </c>
      <c r="L71" s="58">
        <f t="shared" si="1"/>
        <v>82.146613529394457</v>
      </c>
      <c r="M71" s="58">
        <f t="shared" si="2"/>
        <v>26.663187734736287</v>
      </c>
      <c r="N71" s="57">
        <f t="shared" si="3"/>
        <v>-3544785.8310200013</v>
      </c>
      <c r="O71" s="36"/>
      <c r="P71" s="57">
        <f>INDEX([1]CPPY!$H71:$S71,'[1]Report-Date'!$B$2)</f>
        <v>0</v>
      </c>
      <c r="Q71" s="57">
        <f>INDEX('[1]Plan-Eco'!$H71:$S71,12)</f>
        <v>0</v>
      </c>
      <c r="R71" s="57">
        <f>INDEX('[1]Plan-Eco'!$H71:$S71,'[1]Report-Date'!$B$2)</f>
        <v>0</v>
      </c>
      <c r="S71" s="57">
        <f>INDEX('[1]Actual-Eco'!$H71:$S71,'[1]Report-Date'!$B$2)</f>
        <v>0</v>
      </c>
      <c r="T71" s="58">
        <f t="shared" si="5"/>
        <v>0</v>
      </c>
      <c r="U71" s="58">
        <f t="shared" si="6"/>
        <v>0</v>
      </c>
      <c r="V71" s="57">
        <f t="shared" si="7"/>
        <v>0</v>
      </c>
      <c r="W71" s="37"/>
      <c r="X71" s="57">
        <f>INDEX([1]CPPY!$V71:$AG71,'[1]Report-Date'!$B$2)</f>
        <v>13218336.67</v>
      </c>
      <c r="Y71" s="57">
        <f>INDEX('[1]Plan-Eco'!$V71:$AH71,12)</f>
        <v>61171198.399999999</v>
      </c>
      <c r="Z71" s="57">
        <f>INDEX('[1]Plan-Eco'!$V71:$AH71,'[1]Report-Date'!$B$2)</f>
        <v>19854977.300000001</v>
      </c>
      <c r="AA71" s="57">
        <f>INDEX('[1]Actual-Eco'!$V71:$AH71,'[1]Report-Date'!$B$2)</f>
        <v>16310191.468979999</v>
      </c>
      <c r="AB71" s="58">
        <f t="shared" si="9"/>
        <v>82.146613529394457</v>
      </c>
      <c r="AC71" s="58">
        <f t="shared" si="10"/>
        <v>26.663187734736287</v>
      </c>
      <c r="AD71" s="57">
        <f t="shared" si="11"/>
        <v>-3544785.8310200013</v>
      </c>
      <c r="AE71" s="37"/>
      <c r="AF71" s="57">
        <f>INDEX([1]CPPY!$AJ71:$AU71,'[1]Report-Date'!$B$2)</f>
        <v>0</v>
      </c>
      <c r="AG71" s="57">
        <f>INDEX('[1]Plan-Eco'!$AJ71:$AV71,12)</f>
        <v>0</v>
      </c>
      <c r="AH71" s="57">
        <f>INDEX('[1]Plan-Eco'!$AJ71:$AV71,'[1]Report-Date'!$B$2)</f>
        <v>0</v>
      </c>
      <c r="AI71" s="57">
        <f>INDEX('[1]Actual-Eco'!$AJ71:$AV71,'[1]Report-Date'!$B$2)</f>
        <v>0</v>
      </c>
      <c r="AJ71" s="58">
        <f t="shared" si="13"/>
        <v>0</v>
      </c>
      <c r="AK71" s="58">
        <f t="shared" si="14"/>
        <v>0</v>
      </c>
      <c r="AL71" s="57">
        <f t="shared" si="15"/>
        <v>0</v>
      </c>
      <c r="AM71" s="37"/>
      <c r="AN71" s="57">
        <f>INDEX([1]CPPY!$AX71:$BI71,'[1]Report-Date'!$B$2)</f>
        <v>0</v>
      </c>
      <c r="AO71" s="57">
        <f>INDEX('[1]Plan-Eco'!$AX71:$BI71,12)</f>
        <v>0</v>
      </c>
      <c r="AP71" s="57">
        <f>INDEX('[1]Plan-Eco'!$AX71:$BI71,'[1]Report-Date'!$B$2)</f>
        <v>0</v>
      </c>
      <c r="AQ71" s="57">
        <f>INDEX('[1]Actual-Eco'!$AX71:$BJ71,'[1]Report-Date'!$B$2)</f>
        <v>0</v>
      </c>
      <c r="AR71" s="58">
        <f t="shared" si="17"/>
        <v>0</v>
      </c>
      <c r="AS71" s="58">
        <f t="shared" si="18"/>
        <v>0</v>
      </c>
      <c r="AT71" s="57">
        <f t="shared" si="19"/>
        <v>0</v>
      </c>
      <c r="AX71" s="48"/>
      <c r="AY71" s="48"/>
      <c r="AZ71" s="48"/>
      <c r="BA71" s="54"/>
      <c r="BB71" s="48"/>
      <c r="BC71" s="48"/>
    </row>
    <row r="72" spans="1:55" ht="12.6" customHeight="1">
      <c r="A72" s="55"/>
      <c r="B72" s="55"/>
      <c r="C72" s="55"/>
      <c r="D72" s="1"/>
      <c r="E72" s="55" t="s">
        <v>127</v>
      </c>
      <c r="F72" s="55" t="s">
        <v>128</v>
      </c>
      <c r="G72" s="56"/>
      <c r="H72" s="57">
        <f t="shared" si="106"/>
        <v>1163347.1000000001</v>
      </c>
      <c r="I72" s="57">
        <f t="shared" si="106"/>
        <v>2405860.5</v>
      </c>
      <c r="J72" s="57">
        <f t="shared" si="106"/>
        <v>1126804.8999999999</v>
      </c>
      <c r="K72" s="57">
        <f t="shared" si="106"/>
        <v>1121119.834</v>
      </c>
      <c r="L72" s="58">
        <f t="shared" si="1"/>
        <v>99.4954702451152</v>
      </c>
      <c r="M72" s="58">
        <f t="shared" si="2"/>
        <v>46.599536174271122</v>
      </c>
      <c r="N72" s="57">
        <f t="shared" si="3"/>
        <v>-5685.0659999998752</v>
      </c>
      <c r="O72" s="36"/>
      <c r="P72" s="57">
        <f>INDEX([1]CPPY!$H72:$S72,'[1]Report-Date'!$B$2)</f>
        <v>0</v>
      </c>
      <c r="Q72" s="57">
        <f>INDEX('[1]Plan-Eco'!$H72:$S72,12)</f>
        <v>0</v>
      </c>
      <c r="R72" s="57">
        <f>INDEX('[1]Plan-Eco'!$H72:$S72,'[1]Report-Date'!$B$2)</f>
        <v>0</v>
      </c>
      <c r="S72" s="57">
        <f>INDEX('[1]Actual-Eco'!$H72:$S72,'[1]Report-Date'!$B$2)</f>
        <v>0</v>
      </c>
      <c r="T72" s="58">
        <f t="shared" si="5"/>
        <v>0</v>
      </c>
      <c r="U72" s="58">
        <f t="shared" si="6"/>
        <v>0</v>
      </c>
      <c r="V72" s="57">
        <f t="shared" si="7"/>
        <v>0</v>
      </c>
      <c r="W72" s="37"/>
      <c r="X72" s="57">
        <f>INDEX([1]CPPY!$V72:$AG72,'[1]Report-Date'!$B$2)</f>
        <v>1163347.1000000001</v>
      </c>
      <c r="Y72" s="57">
        <f>INDEX('[1]Plan-Eco'!$V72:$AH72,12)</f>
        <v>2405860.5</v>
      </c>
      <c r="Z72" s="57">
        <f>INDEX('[1]Plan-Eco'!$V72:$AH72,'[1]Report-Date'!$B$2)</f>
        <v>1126804.8999999999</v>
      </c>
      <c r="AA72" s="57">
        <f>INDEX('[1]Actual-Eco'!$V72:$AH72,'[1]Report-Date'!$B$2)</f>
        <v>1121119.834</v>
      </c>
      <c r="AB72" s="58">
        <f t="shared" si="9"/>
        <v>99.4954702451152</v>
      </c>
      <c r="AC72" s="58">
        <f t="shared" si="10"/>
        <v>46.599536174271122</v>
      </c>
      <c r="AD72" s="57">
        <f t="shared" si="11"/>
        <v>-5685.0659999998752</v>
      </c>
      <c r="AE72" s="37"/>
      <c r="AF72" s="57">
        <f>INDEX([1]CPPY!$AJ72:$AU72,'[1]Report-Date'!$B$2)</f>
        <v>0</v>
      </c>
      <c r="AG72" s="57">
        <f>INDEX('[1]Plan-Eco'!$AJ72:$AV72,12)</f>
        <v>0</v>
      </c>
      <c r="AH72" s="57">
        <f>INDEX('[1]Plan-Eco'!$AJ72:$AV72,'[1]Report-Date'!$B$2)</f>
        <v>0</v>
      </c>
      <c r="AI72" s="57">
        <f>INDEX('[1]Actual-Eco'!$AJ72:$AV72,'[1]Report-Date'!$B$2)</f>
        <v>0</v>
      </c>
      <c r="AJ72" s="58">
        <f t="shared" si="13"/>
        <v>0</v>
      </c>
      <c r="AK72" s="58">
        <f t="shared" si="14"/>
        <v>0</v>
      </c>
      <c r="AL72" s="57">
        <f t="shared" si="15"/>
        <v>0</v>
      </c>
      <c r="AM72" s="37"/>
      <c r="AN72" s="57">
        <f>INDEX([1]CPPY!$AX72:$BI72,'[1]Report-Date'!$B$2)</f>
        <v>0</v>
      </c>
      <c r="AO72" s="57">
        <f>INDEX('[1]Plan-Eco'!$AX72:$BI72,12)</f>
        <v>0</v>
      </c>
      <c r="AP72" s="57">
        <f>INDEX('[1]Plan-Eco'!$AX72:$BI72,'[1]Report-Date'!$B$2)</f>
        <v>0</v>
      </c>
      <c r="AQ72" s="57">
        <f>INDEX('[1]Actual-Eco'!$AX72:$BJ72,'[1]Report-Date'!$B$2)</f>
        <v>0</v>
      </c>
      <c r="AR72" s="58">
        <f t="shared" si="17"/>
        <v>0</v>
      </c>
      <c r="AS72" s="58">
        <f t="shared" si="18"/>
        <v>0</v>
      </c>
      <c r="AT72" s="57">
        <f t="shared" si="19"/>
        <v>0</v>
      </c>
      <c r="AX72" s="63"/>
      <c r="AY72" s="42"/>
      <c r="AZ72" s="63"/>
      <c r="BA72" s="63"/>
      <c r="BB72" s="63"/>
      <c r="BC72" s="63"/>
    </row>
    <row r="73" spans="1:55" ht="12.6" customHeight="1">
      <c r="A73" s="55"/>
      <c r="B73" s="55"/>
      <c r="C73" s="55"/>
      <c r="D73" s="1"/>
      <c r="E73" s="55" t="s">
        <v>129</v>
      </c>
      <c r="F73" s="55" t="s">
        <v>130</v>
      </c>
      <c r="G73" s="56"/>
      <c r="H73" s="57">
        <f t="shared" si="106"/>
        <v>308800.7</v>
      </c>
      <c r="I73" s="57">
        <f t="shared" si="106"/>
        <v>167246</v>
      </c>
      <c r="J73" s="57">
        <f t="shared" si="106"/>
        <v>12067.8</v>
      </c>
      <c r="K73" s="57">
        <f t="shared" si="106"/>
        <v>335014.48599999998</v>
      </c>
      <c r="L73" s="58">
        <f t="shared" si="1"/>
        <v>2776.1024047465157</v>
      </c>
      <c r="M73" s="58">
        <f t="shared" si="2"/>
        <v>200.31240567786375</v>
      </c>
      <c r="N73" s="57">
        <f t="shared" si="3"/>
        <v>322946.68599999999</v>
      </c>
      <c r="O73" s="36"/>
      <c r="P73" s="57">
        <f>INDEX([1]CPPY!$H73:$S73,'[1]Report-Date'!$B$2)</f>
        <v>0</v>
      </c>
      <c r="Q73" s="57">
        <f>INDEX('[1]Plan-Eco'!$H73:$S73,12)</f>
        <v>0</v>
      </c>
      <c r="R73" s="57">
        <f>INDEX('[1]Plan-Eco'!$H73:$S73,'[1]Report-Date'!$B$2)</f>
        <v>0</v>
      </c>
      <c r="S73" s="57">
        <f>INDEX('[1]Actual-Eco'!$H73:$S73,'[1]Report-Date'!$B$2)</f>
        <v>0</v>
      </c>
      <c r="T73" s="58">
        <f t="shared" si="5"/>
        <v>0</v>
      </c>
      <c r="U73" s="58">
        <f t="shared" si="6"/>
        <v>0</v>
      </c>
      <c r="V73" s="57">
        <f t="shared" si="7"/>
        <v>0</v>
      </c>
      <c r="W73" s="37"/>
      <c r="X73" s="57">
        <f>INDEX([1]CPPY!$V73:$AG73,'[1]Report-Date'!$B$2)</f>
        <v>308800.7</v>
      </c>
      <c r="Y73" s="57">
        <f>INDEX('[1]Plan-Eco'!$V73:$AH73,12)</f>
        <v>167246</v>
      </c>
      <c r="Z73" s="57">
        <f>INDEX('[1]Plan-Eco'!$V73:$AH73,'[1]Report-Date'!$B$2)</f>
        <v>12067.8</v>
      </c>
      <c r="AA73" s="57">
        <f>INDEX('[1]Actual-Eco'!$V73:$AH73,'[1]Report-Date'!$B$2)</f>
        <v>335014.48599999998</v>
      </c>
      <c r="AB73" s="58">
        <f t="shared" si="9"/>
        <v>2776.1024047465157</v>
      </c>
      <c r="AC73" s="58">
        <f t="shared" si="10"/>
        <v>200.31240567786375</v>
      </c>
      <c r="AD73" s="57">
        <f t="shared" si="11"/>
        <v>322946.68599999999</v>
      </c>
      <c r="AE73" s="37"/>
      <c r="AF73" s="57">
        <f>INDEX([1]CPPY!$AJ73:$AU73,'[1]Report-Date'!$B$2)</f>
        <v>0</v>
      </c>
      <c r="AG73" s="57">
        <f>INDEX('[1]Plan-Eco'!$AJ73:$AV73,12)</f>
        <v>0</v>
      </c>
      <c r="AH73" s="57">
        <f>INDEX('[1]Plan-Eco'!$AJ73:$AV73,'[1]Report-Date'!$B$2)</f>
        <v>0</v>
      </c>
      <c r="AI73" s="57">
        <f>INDEX('[1]Actual-Eco'!$AJ73:$AV73,'[1]Report-Date'!$B$2)</f>
        <v>0</v>
      </c>
      <c r="AJ73" s="58">
        <f t="shared" si="13"/>
        <v>0</v>
      </c>
      <c r="AK73" s="58">
        <f t="shared" si="14"/>
        <v>0</v>
      </c>
      <c r="AL73" s="57">
        <f t="shared" si="15"/>
        <v>0</v>
      </c>
      <c r="AM73" s="37"/>
      <c r="AN73" s="57">
        <f>INDEX([1]CPPY!$AX73:$BI73,'[1]Report-Date'!$B$2)</f>
        <v>0</v>
      </c>
      <c r="AO73" s="57">
        <f>INDEX('[1]Plan-Eco'!$AX73:$BI73,12)</f>
        <v>0</v>
      </c>
      <c r="AP73" s="57">
        <f>INDEX('[1]Plan-Eco'!$AX73:$BI73,'[1]Report-Date'!$B$2)</f>
        <v>0</v>
      </c>
      <c r="AQ73" s="57">
        <f>INDEX('[1]Actual-Eco'!$AX73:$BJ73,'[1]Report-Date'!$B$2)</f>
        <v>0</v>
      </c>
      <c r="AR73" s="58">
        <f t="shared" si="17"/>
        <v>0</v>
      </c>
      <c r="AS73" s="58">
        <f t="shared" si="18"/>
        <v>0</v>
      </c>
      <c r="AT73" s="57">
        <f t="shared" si="19"/>
        <v>0</v>
      </c>
      <c r="AX73" s="48"/>
      <c r="AY73" s="48"/>
      <c r="AZ73" s="48"/>
      <c r="BA73" s="54"/>
      <c r="BB73" s="48"/>
      <c r="BC73" s="48"/>
    </row>
    <row r="74" spans="1:55" ht="12.6" customHeight="1">
      <c r="A74" s="55"/>
      <c r="B74" s="55"/>
      <c r="C74" s="55"/>
      <c r="D74" s="1" t="s">
        <v>131</v>
      </c>
      <c r="E74" s="55" t="s">
        <v>132</v>
      </c>
      <c r="F74" s="1"/>
      <c r="G74" s="56"/>
      <c r="H74" s="57">
        <f t="shared" si="106"/>
        <v>0</v>
      </c>
      <c r="I74" s="57">
        <f t="shared" si="106"/>
        <v>8500</v>
      </c>
      <c r="J74" s="57">
        <f t="shared" si="106"/>
        <v>23225</v>
      </c>
      <c r="K74" s="57">
        <f t="shared" si="106"/>
        <v>1062.2</v>
      </c>
      <c r="L74" s="58">
        <f t="shared" si="1"/>
        <v>4.5735199138858995</v>
      </c>
      <c r="M74" s="58">
        <f t="shared" si="2"/>
        <v>12.496470588235296</v>
      </c>
      <c r="N74" s="57">
        <f t="shared" si="3"/>
        <v>-22162.799999999999</v>
      </c>
      <c r="O74" s="36"/>
      <c r="P74" s="57">
        <f>INDEX([1]CPPY!$H74:$S74,'[1]Report-Date'!$B$2)</f>
        <v>0</v>
      </c>
      <c r="Q74" s="57">
        <f>INDEX('[1]Plan-Eco'!$H74:$S74,12)</f>
        <v>0</v>
      </c>
      <c r="R74" s="57">
        <f>INDEX('[1]Plan-Eco'!$H74:$S74,'[1]Report-Date'!$B$2)</f>
        <v>0</v>
      </c>
      <c r="S74" s="57">
        <f>INDEX('[1]Actual-Eco'!$H74:$S74,'[1]Report-Date'!$B$2)</f>
        <v>0</v>
      </c>
      <c r="T74" s="58">
        <f t="shared" si="5"/>
        <v>0</v>
      </c>
      <c r="U74" s="58">
        <f t="shared" si="6"/>
        <v>0</v>
      </c>
      <c r="V74" s="57">
        <f t="shared" si="7"/>
        <v>0</v>
      </c>
      <c r="W74" s="37"/>
      <c r="X74" s="57">
        <f>INDEX([1]CPPY!$V74:$AG74,'[1]Report-Date'!$B$2)</f>
        <v>0</v>
      </c>
      <c r="Y74" s="57">
        <f>INDEX('[1]Plan-Eco'!$V74:$AH74,12)</f>
        <v>8500</v>
      </c>
      <c r="Z74" s="57">
        <f>INDEX('[1]Plan-Eco'!$V74:$AH74,'[1]Report-Date'!$B$2)</f>
        <v>23225</v>
      </c>
      <c r="AA74" s="57">
        <f>INDEX('[1]Actual-Eco'!$V74:$AH74,'[1]Report-Date'!$B$2)</f>
        <v>1062.2</v>
      </c>
      <c r="AB74" s="58">
        <f t="shared" si="9"/>
        <v>4.5735199138858995</v>
      </c>
      <c r="AC74" s="58">
        <f t="shared" si="10"/>
        <v>12.496470588235296</v>
      </c>
      <c r="AD74" s="57">
        <f t="shared" si="11"/>
        <v>-22162.799999999999</v>
      </c>
      <c r="AE74" s="37"/>
      <c r="AF74" s="57">
        <f>INDEX([1]CPPY!$AJ74:$AU74,'[1]Report-Date'!$B$2)</f>
        <v>0</v>
      </c>
      <c r="AG74" s="57">
        <f>INDEX('[1]Plan-Eco'!$AJ74:$AV74,12)</f>
        <v>0</v>
      </c>
      <c r="AH74" s="57">
        <f>INDEX('[1]Plan-Eco'!$AJ74:$AV74,'[1]Report-Date'!$B$2)</f>
        <v>0</v>
      </c>
      <c r="AI74" s="57">
        <f>INDEX('[1]Actual-Eco'!$AJ74:$AV74,'[1]Report-Date'!$B$2)</f>
        <v>0</v>
      </c>
      <c r="AJ74" s="58">
        <f t="shared" si="13"/>
        <v>0</v>
      </c>
      <c r="AK74" s="58">
        <f t="shared" si="14"/>
        <v>0</v>
      </c>
      <c r="AL74" s="57">
        <f t="shared" si="15"/>
        <v>0</v>
      </c>
      <c r="AM74" s="37"/>
      <c r="AN74" s="57">
        <f>INDEX([1]CPPY!$AX74:$BI74,'[1]Report-Date'!$B$2)</f>
        <v>0</v>
      </c>
      <c r="AO74" s="57">
        <f>INDEX('[1]Plan-Eco'!$AX74:$BI74,12)</f>
        <v>0</v>
      </c>
      <c r="AP74" s="57">
        <f>INDEX('[1]Plan-Eco'!$AX74:$BI74,'[1]Report-Date'!$B$2)</f>
        <v>0</v>
      </c>
      <c r="AQ74" s="57">
        <f>INDEX('[1]Actual-Eco'!$AX74:$BJ74,'[1]Report-Date'!$B$2)</f>
        <v>0</v>
      </c>
      <c r="AR74" s="58">
        <f t="shared" si="17"/>
        <v>0</v>
      </c>
      <c r="AS74" s="58">
        <f t="shared" si="18"/>
        <v>0</v>
      </c>
      <c r="AT74" s="57">
        <f t="shared" si="19"/>
        <v>0</v>
      </c>
      <c r="AX74" s="48"/>
      <c r="AY74" s="48"/>
      <c r="AZ74" s="48"/>
      <c r="BA74" s="54"/>
      <c r="BB74" s="48"/>
      <c r="BC74" s="48"/>
    </row>
    <row r="75" spans="1:55" ht="12.6" customHeight="1">
      <c r="A75" s="55"/>
      <c r="B75" s="55"/>
      <c r="C75" s="55"/>
      <c r="D75" s="1" t="s">
        <v>133</v>
      </c>
      <c r="E75" s="55" t="s">
        <v>134</v>
      </c>
      <c r="F75" s="55"/>
      <c r="G75" s="56"/>
      <c r="H75" s="57">
        <f t="shared" si="106"/>
        <v>5614411.9280300001</v>
      </c>
      <c r="I75" s="57">
        <f t="shared" si="106"/>
        <v>33491760</v>
      </c>
      <c r="J75" s="57">
        <f t="shared" si="106"/>
        <v>9243000</v>
      </c>
      <c r="K75" s="57">
        <f t="shared" si="106"/>
        <v>7807013.8995200004</v>
      </c>
      <c r="L75" s="58">
        <f t="shared" si="1"/>
        <v>84.46406902001516</v>
      </c>
      <c r="M75" s="58">
        <f t="shared" si="2"/>
        <v>23.310252729387766</v>
      </c>
      <c r="N75" s="57">
        <f t="shared" si="3"/>
        <v>-1435986.1004799996</v>
      </c>
      <c r="O75" s="36"/>
      <c r="P75" s="57">
        <f>INDEX([1]CPPY!$H75:$S75,'[1]Report-Date'!$B$2)</f>
        <v>5614411.9280300001</v>
      </c>
      <c r="Q75" s="57">
        <f>INDEX('[1]Plan-Eco'!$H75:$S75,12)</f>
        <v>33491760</v>
      </c>
      <c r="R75" s="57">
        <f>INDEX('[1]Plan-Eco'!$H75:$S75,'[1]Report-Date'!$B$2)</f>
        <v>9243000</v>
      </c>
      <c r="S75" s="57">
        <f>INDEX('[1]Actual-Eco'!$H75:$S75,'[1]Report-Date'!$B$2)</f>
        <v>7807013.8995200004</v>
      </c>
      <c r="T75" s="58">
        <f t="shared" si="5"/>
        <v>84.46406902001516</v>
      </c>
      <c r="U75" s="58">
        <f t="shared" si="6"/>
        <v>23.310252729387766</v>
      </c>
      <c r="V75" s="57">
        <f t="shared" si="7"/>
        <v>-1435986.1004799996</v>
      </c>
      <c r="W75" s="37"/>
      <c r="X75" s="57">
        <f>INDEX([1]CPPY!$V75:$AG75,'[1]Report-Date'!$B$2)</f>
        <v>0</v>
      </c>
      <c r="Y75" s="57">
        <f>INDEX('[1]Plan-Eco'!$V75:$AH75,12)</f>
        <v>0</v>
      </c>
      <c r="Z75" s="57">
        <f>INDEX('[1]Plan-Eco'!$V75:$AH75,'[1]Report-Date'!$B$2)</f>
        <v>0</v>
      </c>
      <c r="AA75" s="57">
        <f>INDEX('[1]Actual-Eco'!$V75:$AH75,'[1]Report-Date'!$B$2)</f>
        <v>0</v>
      </c>
      <c r="AB75" s="58">
        <f t="shared" si="9"/>
        <v>0</v>
      </c>
      <c r="AC75" s="58">
        <f t="shared" si="10"/>
        <v>0</v>
      </c>
      <c r="AD75" s="57">
        <f t="shared" si="11"/>
        <v>0</v>
      </c>
      <c r="AE75" s="37"/>
      <c r="AF75" s="57">
        <f>INDEX([1]CPPY!$AJ75:$AU75,'[1]Report-Date'!$B$2)</f>
        <v>0</v>
      </c>
      <c r="AG75" s="57">
        <f>INDEX('[1]Plan-Eco'!$AJ75:$AV75,12)</f>
        <v>0</v>
      </c>
      <c r="AH75" s="57">
        <f>INDEX('[1]Plan-Eco'!$AJ75:$AV75,'[1]Report-Date'!$B$2)</f>
        <v>0</v>
      </c>
      <c r="AI75" s="57">
        <f>INDEX('[1]Actual-Eco'!$AJ75:$AV75,'[1]Report-Date'!$B$2)</f>
        <v>0</v>
      </c>
      <c r="AJ75" s="58">
        <f t="shared" si="13"/>
        <v>0</v>
      </c>
      <c r="AK75" s="58">
        <f t="shared" si="14"/>
        <v>0</v>
      </c>
      <c r="AL75" s="57">
        <f t="shared" si="15"/>
        <v>0</v>
      </c>
      <c r="AM75" s="37"/>
      <c r="AN75" s="57">
        <f>INDEX([1]CPPY!$AX75:$BI75,'[1]Report-Date'!$B$2)</f>
        <v>0</v>
      </c>
      <c r="AO75" s="57">
        <f>INDEX('[1]Plan-Eco'!$AX75:$BI75,12)</f>
        <v>0</v>
      </c>
      <c r="AP75" s="57">
        <f>INDEX('[1]Plan-Eco'!$AX75:$BI75,'[1]Report-Date'!$B$2)</f>
        <v>0</v>
      </c>
      <c r="AQ75" s="57">
        <f>INDEX('[1]Actual-Eco'!$AX75:$BJ75,'[1]Report-Date'!$B$2)</f>
        <v>0</v>
      </c>
      <c r="AR75" s="58">
        <f t="shared" si="17"/>
        <v>0</v>
      </c>
      <c r="AS75" s="58">
        <f t="shared" si="18"/>
        <v>0</v>
      </c>
      <c r="AT75" s="57">
        <f t="shared" si="19"/>
        <v>0</v>
      </c>
      <c r="AX75" s="48"/>
      <c r="AY75" s="48"/>
      <c r="AZ75" s="48"/>
      <c r="BA75" s="54"/>
      <c r="BB75" s="48"/>
      <c r="BC75" s="48"/>
    </row>
    <row r="76" spans="1:55" ht="12.6" customHeight="1">
      <c r="A76" s="55"/>
      <c r="B76" s="55"/>
      <c r="C76" s="55"/>
      <c r="D76" s="1" t="s">
        <v>135</v>
      </c>
      <c r="E76" s="55" t="s">
        <v>136</v>
      </c>
      <c r="F76" s="55"/>
      <c r="G76" s="56"/>
      <c r="H76" s="57">
        <f t="shared" si="106"/>
        <v>17049670.537270002</v>
      </c>
      <c r="I76" s="57">
        <f t="shared" si="106"/>
        <v>63749970.719999999</v>
      </c>
      <c r="J76" s="57">
        <f t="shared" si="106"/>
        <v>25236492.100000001</v>
      </c>
      <c r="K76" s="57">
        <f t="shared" si="106"/>
        <v>21334231.131929997</v>
      </c>
      <c r="L76" s="58">
        <f t="shared" si="1"/>
        <v>84.537229054627588</v>
      </c>
      <c r="M76" s="58">
        <f t="shared" si="2"/>
        <v>33.465475969602139</v>
      </c>
      <c r="N76" s="57">
        <f t="shared" si="3"/>
        <v>-3902260.9680700041</v>
      </c>
      <c r="O76" s="36"/>
      <c r="P76" s="57">
        <f>INDEX([1]CPPY!$H76:$S76,'[1]Report-Date'!$B$2)</f>
        <v>15428382.847270001</v>
      </c>
      <c r="Q76" s="57">
        <f>INDEX('[1]Plan-Eco'!$H76:$S76,12)</f>
        <v>62893720.719999999</v>
      </c>
      <c r="R76" s="57">
        <f>INDEX('[1]Plan-Eco'!$H76:$S76,'[1]Report-Date'!$B$2)</f>
        <v>24617300</v>
      </c>
      <c r="S76" s="57">
        <f>INDEX('[1]Actual-Eco'!$H76:$S76,'[1]Report-Date'!$B$2)</f>
        <v>19732100.921459999</v>
      </c>
      <c r="T76" s="58">
        <f t="shared" si="5"/>
        <v>80.155422899586867</v>
      </c>
      <c r="U76" s="58">
        <f t="shared" si="6"/>
        <v>31.373721725426961</v>
      </c>
      <c r="V76" s="57">
        <f t="shared" si="7"/>
        <v>-4885199.0785400011</v>
      </c>
      <c r="W76" s="37"/>
      <c r="X76" s="57">
        <f>INDEX([1]CPPY!$V76:$AG76,'[1]Report-Date'!$B$2)</f>
        <v>1621287.69</v>
      </c>
      <c r="Y76" s="57">
        <f>INDEX('[1]Plan-Eco'!$V76:$AH76,12)</f>
        <v>856250</v>
      </c>
      <c r="Z76" s="57">
        <f>INDEX('[1]Plan-Eco'!$V76:$AH76,'[1]Report-Date'!$B$2)</f>
        <v>619192.1</v>
      </c>
      <c r="AA76" s="57">
        <f>INDEX('[1]Actual-Eco'!$V76:$AH76,'[1]Report-Date'!$B$2)</f>
        <v>1602130.21047</v>
      </c>
      <c r="AB76" s="58">
        <f t="shared" si="9"/>
        <v>258.74526023022582</v>
      </c>
      <c r="AC76" s="58">
        <f t="shared" si="10"/>
        <v>187.11009757313869</v>
      </c>
      <c r="AD76" s="57">
        <f t="shared" si="11"/>
        <v>982938.11047000007</v>
      </c>
      <c r="AE76" s="37"/>
      <c r="AF76" s="57">
        <f>INDEX([1]CPPY!$AJ76:$AU76,'[1]Report-Date'!$B$2)</f>
        <v>0</v>
      </c>
      <c r="AG76" s="57">
        <f>INDEX('[1]Plan-Eco'!$AJ76:$AV76,12)</f>
        <v>0</v>
      </c>
      <c r="AH76" s="57">
        <f>INDEX('[1]Plan-Eco'!$AJ76:$AV76,'[1]Report-Date'!$B$2)</f>
        <v>0</v>
      </c>
      <c r="AI76" s="57">
        <f>INDEX('[1]Actual-Eco'!$AJ76:$AV76,'[1]Report-Date'!$B$2)</f>
        <v>0</v>
      </c>
      <c r="AJ76" s="58">
        <f t="shared" si="13"/>
        <v>0</v>
      </c>
      <c r="AK76" s="58">
        <f t="shared" si="14"/>
        <v>0</v>
      </c>
      <c r="AL76" s="57">
        <f t="shared" si="15"/>
        <v>0</v>
      </c>
      <c r="AM76" s="37"/>
      <c r="AN76" s="57">
        <f>INDEX([1]CPPY!$AX76:$BI76,'[1]Report-Date'!$B$2)</f>
        <v>0</v>
      </c>
      <c r="AO76" s="57">
        <f>INDEX('[1]Plan-Eco'!$AX76:$BI76,12)</f>
        <v>0</v>
      </c>
      <c r="AP76" s="57">
        <f>INDEX('[1]Plan-Eco'!$AX76:$BI76,'[1]Report-Date'!$B$2)</f>
        <v>0</v>
      </c>
      <c r="AQ76" s="57">
        <f>INDEX('[1]Actual-Eco'!$AX76:$BJ76,'[1]Report-Date'!$B$2)</f>
        <v>0</v>
      </c>
      <c r="AR76" s="58">
        <f t="shared" si="17"/>
        <v>0</v>
      </c>
      <c r="AS76" s="58">
        <f t="shared" si="18"/>
        <v>0</v>
      </c>
      <c r="AT76" s="57">
        <f t="shared" si="19"/>
        <v>0</v>
      </c>
      <c r="AX76" s="48"/>
      <c r="AY76" s="48"/>
      <c r="AZ76" s="48"/>
      <c r="BA76" s="54"/>
      <c r="BB76" s="48"/>
      <c r="BC76" s="48"/>
    </row>
    <row r="77" spans="1:55" ht="12.6" customHeight="1">
      <c r="A77" s="44"/>
      <c r="B77" s="50" t="s">
        <v>137</v>
      </c>
      <c r="C77" s="44" t="s">
        <v>138</v>
      </c>
      <c r="D77" s="44"/>
      <c r="E77" s="44"/>
      <c r="F77" s="44"/>
      <c r="G77" s="45">
        <f>SUM(G78:G85)</f>
        <v>0</v>
      </c>
      <c r="H77" s="46">
        <f>SUM(H78:H85)</f>
        <v>332244927.92260998</v>
      </c>
      <c r="I77" s="46">
        <f t="shared" ref="I77:K77" si="107">SUM(I78:I85)</f>
        <v>676219684.7042625</v>
      </c>
      <c r="J77" s="46">
        <f t="shared" si="107"/>
        <v>342430213.63834369</v>
      </c>
      <c r="K77" s="46">
        <f t="shared" si="107"/>
        <v>406427146.33976001</v>
      </c>
      <c r="L77" s="47">
        <f t="shared" si="1"/>
        <v>118.68904382631564</v>
      </c>
      <c r="M77" s="47">
        <f t="shared" si="2"/>
        <v>60.102826867204641</v>
      </c>
      <c r="N77" s="46">
        <f t="shared" si="3"/>
        <v>63996932.701416314</v>
      </c>
      <c r="O77" s="36"/>
      <c r="P77" s="46">
        <f t="shared" ref="P77:S77" si="108">SUM(P78:P85)</f>
        <v>305874809.84987998</v>
      </c>
      <c r="Q77" s="46">
        <f t="shared" si="108"/>
        <v>609385402.00426257</v>
      </c>
      <c r="R77" s="46">
        <f t="shared" si="108"/>
        <v>293958727.13834375</v>
      </c>
      <c r="S77" s="46">
        <f t="shared" si="108"/>
        <v>317924509.73070002</v>
      </c>
      <c r="T77" s="47">
        <f t="shared" si="5"/>
        <v>108.15277124978073</v>
      </c>
      <c r="U77" s="47">
        <f t="shared" si="6"/>
        <v>52.171336675451926</v>
      </c>
      <c r="V77" s="46">
        <f t="shared" si="7"/>
        <v>23965782.592356265</v>
      </c>
      <c r="W77" s="37"/>
      <c r="X77" s="46">
        <f t="shared" ref="X77:AA77" si="109">SUM(X78:X85)</f>
        <v>26261768.759</v>
      </c>
      <c r="Y77" s="46">
        <f t="shared" si="109"/>
        <v>51834282.700000003</v>
      </c>
      <c r="Z77" s="46">
        <f t="shared" si="109"/>
        <v>48471486.5</v>
      </c>
      <c r="AA77" s="46">
        <f t="shared" si="109"/>
        <v>80549281.53001</v>
      </c>
      <c r="AB77" s="47">
        <f t="shared" si="9"/>
        <v>166.17869049675215</v>
      </c>
      <c r="AC77" s="47">
        <f t="shared" si="10"/>
        <v>155.39769691847204</v>
      </c>
      <c r="AD77" s="46">
        <f t="shared" si="11"/>
        <v>32077795.03001</v>
      </c>
      <c r="AE77" s="37"/>
      <c r="AF77" s="46">
        <f t="shared" ref="AF77:AI77" si="110">SUM(AF78:AF85)</f>
        <v>108349.31372999999</v>
      </c>
      <c r="AG77" s="46">
        <f t="shared" si="110"/>
        <v>15000000</v>
      </c>
      <c r="AH77" s="46">
        <f t="shared" si="110"/>
        <v>0</v>
      </c>
      <c r="AI77" s="46">
        <f t="shared" si="110"/>
        <v>7953355.0790499998</v>
      </c>
      <c r="AJ77" s="47">
        <f t="shared" si="13"/>
        <v>0</v>
      </c>
      <c r="AK77" s="47">
        <f t="shared" si="14"/>
        <v>53.022367193666668</v>
      </c>
      <c r="AL77" s="46">
        <f t="shared" si="15"/>
        <v>7953355.0790499998</v>
      </c>
      <c r="AM77" s="37"/>
      <c r="AN77" s="46">
        <f t="shared" ref="AN77:AQ77" si="111">SUM(AN78:AN85)</f>
        <v>0</v>
      </c>
      <c r="AO77" s="46">
        <f t="shared" si="111"/>
        <v>0</v>
      </c>
      <c r="AP77" s="46">
        <f t="shared" si="111"/>
        <v>0</v>
      </c>
      <c r="AQ77" s="46">
        <f t="shared" si="111"/>
        <v>0</v>
      </c>
      <c r="AR77" s="47">
        <f t="shared" si="17"/>
        <v>0</v>
      </c>
      <c r="AS77" s="47">
        <f t="shared" si="18"/>
        <v>0</v>
      </c>
      <c r="AT77" s="46">
        <f t="shared" si="19"/>
        <v>0</v>
      </c>
      <c r="AX77" s="48"/>
      <c r="AY77" s="48"/>
      <c r="AZ77" s="48"/>
      <c r="BA77" s="54"/>
      <c r="BB77" s="48"/>
      <c r="BC77" s="48"/>
    </row>
    <row r="78" spans="1:55" ht="12.6" customHeight="1">
      <c r="A78" s="55"/>
      <c r="B78" s="55"/>
      <c r="C78" s="55" t="s">
        <v>52</v>
      </c>
      <c r="D78" s="55" t="s">
        <v>139</v>
      </c>
      <c r="E78" s="55"/>
      <c r="F78" s="55"/>
      <c r="G78" s="56"/>
      <c r="H78" s="57">
        <f t="shared" ref="H78:K84" si="112">P78+X78+AF78+AN78</f>
        <v>4318003.5800600005</v>
      </c>
      <c r="I78" s="57">
        <f t="shared" si="112"/>
        <v>33178007.5</v>
      </c>
      <c r="J78" s="57">
        <f t="shared" si="112"/>
        <v>4165850</v>
      </c>
      <c r="K78" s="57">
        <f t="shared" si="112"/>
        <v>15889738.073169999</v>
      </c>
      <c r="L78" s="58">
        <f t="shared" si="1"/>
        <v>381.4284737369324</v>
      </c>
      <c r="M78" s="58">
        <f t="shared" si="2"/>
        <v>47.89238194358115</v>
      </c>
      <c r="N78" s="57">
        <f t="shared" si="3"/>
        <v>11723888.073169999</v>
      </c>
      <c r="O78" s="36"/>
      <c r="P78" s="57">
        <f>INDEX([1]CPPY!$H78:$S78,'[1]Report-Date'!$B$2)</f>
        <v>88710.880059999996</v>
      </c>
      <c r="Q78" s="57">
        <f>INDEX('[1]Plan-Eco'!$H78:$S78,12)</f>
        <v>9723390</v>
      </c>
      <c r="R78" s="57">
        <f>INDEX('[1]Plan-Eco'!$H78:$S78,'[1]Report-Date'!$B$2)</f>
        <v>0</v>
      </c>
      <c r="S78" s="57">
        <f>INDEX('[1]Actual-Eco'!$H78:$S78,'[1]Report-Date'!$B$2)</f>
        <v>2806109.1850000001</v>
      </c>
      <c r="T78" s="58">
        <f t="shared" si="5"/>
        <v>0</v>
      </c>
      <c r="U78" s="58">
        <f t="shared" si="6"/>
        <v>28.85937090870571</v>
      </c>
      <c r="V78" s="57">
        <f t="shared" si="7"/>
        <v>2806109.1850000001</v>
      </c>
      <c r="W78" s="37"/>
      <c r="X78" s="57">
        <f>INDEX([1]CPPY!$V78:$AG78,'[1]Report-Date'!$B$2)</f>
        <v>4229292.7</v>
      </c>
      <c r="Y78" s="57">
        <f>INDEX('[1]Plan-Eco'!$V78:$AH78,12)</f>
        <v>8454617.5</v>
      </c>
      <c r="Z78" s="57">
        <f>INDEX('[1]Plan-Eco'!$V78:$AH78,'[1]Report-Date'!$B$2)</f>
        <v>4165850</v>
      </c>
      <c r="AA78" s="57">
        <f>INDEX('[1]Actual-Eco'!$V78:$AH78,'[1]Report-Date'!$B$2)</f>
        <v>5234874.699</v>
      </c>
      <c r="AB78" s="58">
        <f t="shared" si="9"/>
        <v>125.66162245400099</v>
      </c>
      <c r="AC78" s="58">
        <f t="shared" si="10"/>
        <v>61.917345154881346</v>
      </c>
      <c r="AD78" s="57">
        <f t="shared" si="11"/>
        <v>1069024.699</v>
      </c>
      <c r="AE78" s="37"/>
      <c r="AF78" s="57">
        <f>INDEX([1]CPPY!$AJ78:$AU78,'[1]Report-Date'!$B$2)</f>
        <v>0</v>
      </c>
      <c r="AG78" s="57">
        <f>INDEX('[1]Plan-Eco'!$AJ78:$AV78,12)</f>
        <v>15000000</v>
      </c>
      <c r="AH78" s="57">
        <f>INDEX('[1]Plan-Eco'!$AJ78:$AV78,'[1]Report-Date'!$B$2)</f>
        <v>0</v>
      </c>
      <c r="AI78" s="57">
        <f>INDEX('[1]Actual-Eco'!$AJ78:$AV78,'[1]Report-Date'!$B$2)</f>
        <v>7848754.1891700001</v>
      </c>
      <c r="AJ78" s="58">
        <f t="shared" si="13"/>
        <v>0</v>
      </c>
      <c r="AK78" s="58">
        <f t="shared" si="14"/>
        <v>52.325027927800008</v>
      </c>
      <c r="AL78" s="57">
        <f t="shared" si="15"/>
        <v>7848754.1891700001</v>
      </c>
      <c r="AM78" s="37"/>
      <c r="AN78" s="57">
        <f>INDEX([1]CPPY!$AX78:$BI78,'[1]Report-Date'!$B$2)</f>
        <v>0</v>
      </c>
      <c r="AO78" s="57">
        <f>INDEX('[1]Plan-Eco'!$AX78:$BI78,12)</f>
        <v>0</v>
      </c>
      <c r="AP78" s="57">
        <f>INDEX('[1]Plan-Eco'!$AX78:$BI78,'[1]Report-Date'!$B$2)</f>
        <v>0</v>
      </c>
      <c r="AQ78" s="57">
        <f>INDEX('[1]Actual-Eco'!$AX78:$BJ78,'[1]Report-Date'!$B$2)</f>
        <v>0</v>
      </c>
      <c r="AR78" s="58">
        <f t="shared" si="17"/>
        <v>0</v>
      </c>
      <c r="AS78" s="58">
        <f t="shared" si="18"/>
        <v>0</v>
      </c>
      <c r="AT78" s="57">
        <f t="shared" si="19"/>
        <v>0</v>
      </c>
      <c r="AX78" s="48"/>
      <c r="AY78" s="48"/>
      <c r="AZ78" s="48"/>
      <c r="BA78" s="54"/>
      <c r="BB78" s="48"/>
      <c r="BC78" s="48"/>
    </row>
    <row r="79" spans="1:55" ht="12.6" customHeight="1">
      <c r="A79" s="55"/>
      <c r="B79" s="55"/>
      <c r="C79" s="55" t="s">
        <v>54</v>
      </c>
      <c r="D79" s="55" t="s">
        <v>140</v>
      </c>
      <c r="E79" s="55"/>
      <c r="F79" s="55"/>
      <c r="G79" s="56"/>
      <c r="H79" s="57">
        <f t="shared" si="112"/>
        <v>82846560.748879999</v>
      </c>
      <c r="I79" s="57">
        <f t="shared" si="112"/>
        <v>58106828.731614992</v>
      </c>
      <c r="J79" s="57">
        <f t="shared" si="112"/>
        <v>28647970.227020003</v>
      </c>
      <c r="K79" s="57">
        <f t="shared" si="112"/>
        <v>53164052.41708</v>
      </c>
      <c r="L79" s="58">
        <f t="shared" ref="L79:L88" si="113">IF(J79=0,0,K79/J79)*100</f>
        <v>185.57703039965142</v>
      </c>
      <c r="M79" s="58">
        <f t="shared" ref="M79:M88" si="114">IF(I79=0,0,K79/I79)*100</f>
        <v>91.493639521501365</v>
      </c>
      <c r="N79" s="57">
        <f t="shared" ref="N79:N88" si="115">+K79-J79</f>
        <v>24516082.190059997</v>
      </c>
      <c r="O79" s="36"/>
      <c r="P79" s="57">
        <f>INDEX([1]CPPY!$H79:$S79,'[1]Report-Date'!$B$2)</f>
        <v>69114805.446150005</v>
      </c>
      <c r="Q79" s="57">
        <f>INDEX('[1]Plan-Eco'!$H79:$S79,12)</f>
        <v>34638521.731614992</v>
      </c>
      <c r="R79" s="57">
        <f>INDEX('[1]Plan-Eco'!$H79:$S79,'[1]Report-Date'!$B$2)</f>
        <v>14297775.827020001</v>
      </c>
      <c r="S79" s="57">
        <f>INDEX('[1]Actual-Eco'!$H79:$S79,'[1]Report-Date'!$B$2)</f>
        <v>33482643.011849999</v>
      </c>
      <c r="T79" s="58">
        <f t="shared" ref="T79:T93" si="116">IF(R79=0,0,S79/R79)*100</f>
        <v>234.18078040204233</v>
      </c>
      <c r="U79" s="58">
        <f t="shared" ref="U79:U93" si="117">IF(Q79=0,0,S79/Q79)*100</f>
        <v>96.663025262102892</v>
      </c>
      <c r="V79" s="57">
        <f t="shared" ref="V79:V93" si="118">+S79-R79</f>
        <v>19184867.184829999</v>
      </c>
      <c r="W79" s="37"/>
      <c r="X79" s="57">
        <f>INDEX([1]CPPY!$V79:$AG79,'[1]Report-Date'!$B$2)</f>
        <v>13623405.989</v>
      </c>
      <c r="Y79" s="57">
        <f>INDEX('[1]Plan-Eco'!$V79:$AH79,12)</f>
        <v>23468307</v>
      </c>
      <c r="Z79" s="57">
        <f>INDEX('[1]Plan-Eco'!$V79:$AH79,'[1]Report-Date'!$B$2)</f>
        <v>14350194.4</v>
      </c>
      <c r="AA79" s="57">
        <f>INDEX('[1]Actual-Eco'!$V79:$AH79,'[1]Report-Date'!$B$2)</f>
        <v>19676808.515349999</v>
      </c>
      <c r="AB79" s="58">
        <f t="shared" ref="AB79:AB93" si="119">IF(Z79=0,0,AA79/Z79)*100</f>
        <v>137.11875927861993</v>
      </c>
      <c r="AC79" s="58">
        <f t="shared" ref="AC79:AC93" si="120">IF(Y79=0,0,AA79/Y79)*100</f>
        <v>83.844175531494443</v>
      </c>
      <c r="AD79" s="57">
        <f t="shared" ref="AD79:AD93" si="121">+AA79-Z79</f>
        <v>5326614.1153499987</v>
      </c>
      <c r="AE79" s="37"/>
      <c r="AF79" s="57">
        <f>INDEX([1]CPPY!$AJ79:$AU79,'[1]Report-Date'!$B$2)</f>
        <v>108349.31372999999</v>
      </c>
      <c r="AG79" s="57">
        <f>INDEX('[1]Plan-Eco'!$AJ79:$AV79,12)</f>
        <v>0</v>
      </c>
      <c r="AH79" s="57">
        <f>INDEX('[1]Plan-Eco'!$AJ79:$AV79,'[1]Report-Date'!$B$2)</f>
        <v>0</v>
      </c>
      <c r="AI79" s="57">
        <f>INDEX('[1]Actual-Eco'!$AJ79:$AV79,'[1]Report-Date'!$B$2)</f>
        <v>4600.8898799999997</v>
      </c>
      <c r="AJ79" s="58">
        <f t="shared" ref="AJ79:AJ93" si="122">IF(AH79=0,0,AI79/AH79)*100</f>
        <v>0</v>
      </c>
      <c r="AK79" s="58">
        <f t="shared" ref="AK79:AK93" si="123">IF(AG79=0,0,AI79/AG79)*100</f>
        <v>0</v>
      </c>
      <c r="AL79" s="57">
        <f t="shared" ref="AL79:AL93" si="124">+AI79-AH79</f>
        <v>4600.8898799999997</v>
      </c>
      <c r="AM79" s="37"/>
      <c r="AN79" s="57">
        <f>INDEX([1]CPPY!$AX79:$BI79,'[1]Report-Date'!$B$2)</f>
        <v>0</v>
      </c>
      <c r="AO79" s="57">
        <f>INDEX('[1]Plan-Eco'!$AX79:$BI79,12)</f>
        <v>0</v>
      </c>
      <c r="AP79" s="57">
        <f>INDEX('[1]Plan-Eco'!$AX79:$BI79,'[1]Report-Date'!$B$2)</f>
        <v>0</v>
      </c>
      <c r="AQ79" s="57">
        <f>INDEX('[1]Actual-Eco'!$AX79:$BJ79,'[1]Report-Date'!$B$2)</f>
        <v>0</v>
      </c>
      <c r="AR79" s="58">
        <f t="shared" ref="AR79:AR93" si="125">IF(AP79=0,0,AQ79/AP79)*100</f>
        <v>0</v>
      </c>
      <c r="AS79" s="58">
        <f t="shared" ref="AS79:AS93" si="126">IF(AO79=0,0,AQ79/AO79)*100</f>
        <v>0</v>
      </c>
      <c r="AT79" s="57">
        <f t="shared" ref="AT79:AT93" si="127">+AQ79-AP79</f>
        <v>0</v>
      </c>
      <c r="AX79" s="48"/>
      <c r="AY79" s="48"/>
      <c r="AZ79" s="48"/>
      <c r="BA79" s="54"/>
      <c r="BB79" s="48"/>
      <c r="BC79" s="48"/>
    </row>
    <row r="80" spans="1:55" ht="12.6" customHeight="1">
      <c r="A80" s="55"/>
      <c r="B80" s="55"/>
      <c r="C80" s="55" t="s">
        <v>56</v>
      </c>
      <c r="D80" s="55" t="s">
        <v>141</v>
      </c>
      <c r="E80" s="55"/>
      <c r="F80" s="55"/>
      <c r="G80" s="56"/>
      <c r="H80" s="57">
        <f t="shared" si="112"/>
        <v>1007051</v>
      </c>
      <c r="I80" s="57">
        <f t="shared" si="112"/>
        <v>1371739.7226474716</v>
      </c>
      <c r="J80" s="57">
        <f t="shared" si="112"/>
        <v>994015.21132373577</v>
      </c>
      <c r="K80" s="57">
        <f t="shared" si="112"/>
        <v>695540.23359000008</v>
      </c>
      <c r="L80" s="58">
        <f t="shared" si="113"/>
        <v>69.972795754679169</v>
      </c>
      <c r="M80" s="58">
        <f t="shared" si="114"/>
        <v>50.704971366404727</v>
      </c>
      <c r="N80" s="57">
        <f t="shared" si="115"/>
        <v>-298474.97773373569</v>
      </c>
      <c r="O80" s="36"/>
      <c r="P80" s="57">
        <f>INDEX([1]CPPY!$H80:$S80,'[1]Report-Date'!$B$2)</f>
        <v>365000</v>
      </c>
      <c r="Q80" s="57">
        <f>INDEX('[1]Plan-Eco'!$H80:$S80,12)</f>
        <v>802908.82264747156</v>
      </c>
      <c r="R80" s="57">
        <f>INDEX('[1]Plan-Eco'!$H80:$S80,'[1]Report-Date'!$B$2)</f>
        <v>401454.41132373578</v>
      </c>
      <c r="S80" s="57">
        <f>INDEX('[1]Actual-Eco'!$H80:$S80,'[1]Report-Date'!$B$2)</f>
        <v>0</v>
      </c>
      <c r="T80" s="58">
        <f t="shared" si="116"/>
        <v>0</v>
      </c>
      <c r="U80" s="58">
        <f t="shared" si="117"/>
        <v>0</v>
      </c>
      <c r="V80" s="57">
        <f t="shared" si="118"/>
        <v>-401454.41132373578</v>
      </c>
      <c r="W80" s="37"/>
      <c r="X80" s="57">
        <f>INDEX([1]CPPY!$V80:$AG80,'[1]Report-Date'!$B$2)</f>
        <v>642051</v>
      </c>
      <c r="Y80" s="57">
        <f>INDEX('[1]Plan-Eco'!$V80:$AH80,12)</f>
        <v>568830.9</v>
      </c>
      <c r="Z80" s="57">
        <f>INDEX('[1]Plan-Eco'!$V80:$AH80,'[1]Report-Date'!$B$2)</f>
        <v>592560.80000000005</v>
      </c>
      <c r="AA80" s="57">
        <f>INDEX('[1]Actual-Eco'!$V80:$AH80,'[1]Report-Date'!$B$2)</f>
        <v>695540.23359000008</v>
      </c>
      <c r="AB80" s="58">
        <f t="shared" si="119"/>
        <v>117.37871178619983</v>
      </c>
      <c r="AC80" s="58">
        <f t="shared" si="120"/>
        <v>122.27539565624863</v>
      </c>
      <c r="AD80" s="57">
        <f t="shared" si="121"/>
        <v>102979.43359000003</v>
      </c>
      <c r="AE80" s="37"/>
      <c r="AF80" s="57">
        <f>INDEX([1]CPPY!$AJ80:$AU80,'[1]Report-Date'!$B$2)</f>
        <v>0</v>
      </c>
      <c r="AG80" s="57">
        <f>INDEX('[1]Plan-Eco'!$AJ80:$AV80,12)</f>
        <v>0</v>
      </c>
      <c r="AH80" s="57">
        <f>INDEX('[1]Plan-Eco'!$AJ80:$AV80,'[1]Report-Date'!$B$2)</f>
        <v>0</v>
      </c>
      <c r="AI80" s="57">
        <f>INDEX('[1]Actual-Eco'!$AJ80:$AV80,'[1]Report-Date'!$B$2)</f>
        <v>0</v>
      </c>
      <c r="AJ80" s="58">
        <f t="shared" si="122"/>
        <v>0</v>
      </c>
      <c r="AK80" s="58">
        <f t="shared" si="123"/>
        <v>0</v>
      </c>
      <c r="AL80" s="57">
        <f t="shared" si="124"/>
        <v>0</v>
      </c>
      <c r="AM80" s="37"/>
      <c r="AN80" s="57">
        <f>INDEX([1]CPPY!$AX80:$BI80,'[1]Report-Date'!$B$2)</f>
        <v>0</v>
      </c>
      <c r="AO80" s="57">
        <f>INDEX('[1]Plan-Eco'!$AX80:$BI80,12)</f>
        <v>0</v>
      </c>
      <c r="AP80" s="57">
        <f>INDEX('[1]Plan-Eco'!$AX80:$BI80,'[1]Report-Date'!$B$2)</f>
        <v>0</v>
      </c>
      <c r="AQ80" s="57">
        <f>INDEX('[1]Actual-Eco'!$AX80:$BJ80,'[1]Report-Date'!$B$2)</f>
        <v>0</v>
      </c>
      <c r="AR80" s="58">
        <f t="shared" si="125"/>
        <v>0</v>
      </c>
      <c r="AS80" s="58">
        <f t="shared" si="126"/>
        <v>0</v>
      </c>
      <c r="AT80" s="57">
        <f t="shared" si="127"/>
        <v>0</v>
      </c>
      <c r="AX80" s="48"/>
      <c r="AY80" s="48"/>
      <c r="AZ80" s="48"/>
      <c r="BA80" s="54"/>
      <c r="BB80" s="48"/>
      <c r="BC80" s="48"/>
    </row>
    <row r="81" spans="1:55" ht="12.6" customHeight="1">
      <c r="A81" s="55"/>
      <c r="B81" s="55"/>
      <c r="C81" s="55" t="s">
        <v>58</v>
      </c>
      <c r="D81" s="55" t="s">
        <v>142</v>
      </c>
      <c r="E81" s="55"/>
      <c r="F81" s="55"/>
      <c r="G81" s="56"/>
      <c r="H81" s="57">
        <f t="shared" si="112"/>
        <v>62054719</v>
      </c>
      <c r="I81" s="57">
        <f t="shared" si="112"/>
        <v>218198068.30000001</v>
      </c>
      <c r="J81" s="57">
        <f t="shared" si="112"/>
        <v>98958200</v>
      </c>
      <c r="K81" s="57">
        <f t="shared" si="112"/>
        <v>104556073.53038999</v>
      </c>
      <c r="L81" s="58">
        <f t="shared" si="113"/>
        <v>105.65680613672237</v>
      </c>
      <c r="M81" s="58">
        <f t="shared" si="114"/>
        <v>47.917964785387603</v>
      </c>
      <c r="N81" s="57">
        <f t="shared" si="115"/>
        <v>5597873.5303899944</v>
      </c>
      <c r="O81" s="36"/>
      <c r="P81" s="57">
        <f>INDEX([1]CPPY!$H81:$S81,'[1]Report-Date'!$B$2)</f>
        <v>62054719</v>
      </c>
      <c r="Q81" s="57">
        <f>INDEX('[1]Plan-Eco'!$H81:$S81,12)</f>
        <v>218198068.30000001</v>
      </c>
      <c r="R81" s="57">
        <f>INDEX('[1]Plan-Eco'!$H81:$S81,'[1]Report-Date'!$B$2)</f>
        <v>98958200</v>
      </c>
      <c r="S81" s="57">
        <f>INDEX('[1]Actual-Eco'!$H81:$S81,'[1]Report-Date'!$B$2)</f>
        <v>104556073.53038999</v>
      </c>
      <c r="T81" s="58">
        <f t="shared" si="116"/>
        <v>105.65680613672237</v>
      </c>
      <c r="U81" s="58">
        <f t="shared" si="117"/>
        <v>47.917964785387603</v>
      </c>
      <c r="V81" s="57">
        <f t="shared" si="118"/>
        <v>5597873.5303899944</v>
      </c>
      <c r="W81" s="37"/>
      <c r="X81" s="57">
        <f>INDEX([1]CPPY!$V81:$AG81,'[1]Report-Date'!$B$2)</f>
        <v>0</v>
      </c>
      <c r="Y81" s="57">
        <f>INDEX('[1]Plan-Eco'!$V81:$AH81,12)</f>
        <v>0</v>
      </c>
      <c r="Z81" s="57">
        <f>INDEX('[1]Plan-Eco'!$V81:$AH81,'[1]Report-Date'!$B$2)</f>
        <v>0</v>
      </c>
      <c r="AA81" s="57">
        <f>INDEX('[1]Actual-Eco'!$V81:$AH81,'[1]Report-Date'!$B$2)</f>
        <v>0</v>
      </c>
      <c r="AB81" s="58">
        <f t="shared" si="119"/>
        <v>0</v>
      </c>
      <c r="AC81" s="58">
        <f t="shared" si="120"/>
        <v>0</v>
      </c>
      <c r="AD81" s="57">
        <f t="shared" si="121"/>
        <v>0</v>
      </c>
      <c r="AE81" s="37"/>
      <c r="AF81" s="57">
        <f>INDEX([1]CPPY!$AJ81:$AU81,'[1]Report-Date'!$B$2)</f>
        <v>0</v>
      </c>
      <c r="AG81" s="57">
        <f>INDEX('[1]Plan-Eco'!$AJ81:$AV81,12)</f>
        <v>0</v>
      </c>
      <c r="AH81" s="57">
        <f>INDEX('[1]Plan-Eco'!$AJ81:$AV81,'[1]Report-Date'!$B$2)</f>
        <v>0</v>
      </c>
      <c r="AI81" s="57">
        <f>INDEX('[1]Actual-Eco'!$AJ81:$AV81,'[1]Report-Date'!$B$2)</f>
        <v>0</v>
      </c>
      <c r="AJ81" s="58">
        <f t="shared" si="122"/>
        <v>0</v>
      </c>
      <c r="AK81" s="58">
        <f t="shared" si="123"/>
        <v>0</v>
      </c>
      <c r="AL81" s="57">
        <f t="shared" si="124"/>
        <v>0</v>
      </c>
      <c r="AM81" s="37"/>
      <c r="AN81" s="57">
        <f>INDEX([1]CPPY!$AX81:$BI81,'[1]Report-Date'!$B$2)</f>
        <v>0</v>
      </c>
      <c r="AO81" s="57">
        <f>INDEX('[1]Plan-Eco'!$AX81:$BI81,12)</f>
        <v>0</v>
      </c>
      <c r="AP81" s="57">
        <f>INDEX('[1]Plan-Eco'!$AX81:$BI81,'[1]Report-Date'!$B$2)</f>
        <v>0</v>
      </c>
      <c r="AQ81" s="57">
        <f>INDEX('[1]Actual-Eco'!$AX81:$BJ81,'[1]Report-Date'!$B$2)</f>
        <v>0</v>
      </c>
      <c r="AR81" s="58">
        <f t="shared" si="125"/>
        <v>0</v>
      </c>
      <c r="AS81" s="58">
        <f t="shared" si="126"/>
        <v>0</v>
      </c>
      <c r="AT81" s="57">
        <f t="shared" si="127"/>
        <v>0</v>
      </c>
      <c r="AX81" s="48"/>
      <c r="AY81" s="48"/>
      <c r="AZ81" s="48"/>
      <c r="BA81" s="54"/>
      <c r="BB81" s="48"/>
      <c r="BC81" s="48"/>
    </row>
    <row r="82" spans="1:55" ht="12.6" customHeight="1">
      <c r="A82" s="55"/>
      <c r="B82" s="55"/>
      <c r="C82" s="55" t="s">
        <v>60</v>
      </c>
      <c r="D82" s="55" t="s">
        <v>143</v>
      </c>
      <c r="E82" s="55"/>
      <c r="F82" s="55"/>
      <c r="G82" s="56"/>
      <c r="H82" s="57">
        <f t="shared" si="112"/>
        <v>23807923.899999999</v>
      </c>
      <c r="I82" s="57">
        <f t="shared" si="112"/>
        <v>67919028</v>
      </c>
      <c r="J82" s="57">
        <f t="shared" si="112"/>
        <v>29919028</v>
      </c>
      <c r="K82" s="57">
        <f t="shared" si="112"/>
        <v>30000000</v>
      </c>
      <c r="L82" s="58">
        <f t="shared" si="113"/>
        <v>100.27063713433471</v>
      </c>
      <c r="M82" s="58">
        <f t="shared" si="114"/>
        <v>44.170243425745134</v>
      </c>
      <c r="N82" s="57">
        <f t="shared" si="115"/>
        <v>80972</v>
      </c>
      <c r="O82" s="36"/>
      <c r="P82" s="57">
        <f>INDEX([1]CPPY!$H82:$S82,'[1]Report-Date'!$B$2)</f>
        <v>23807923.899999999</v>
      </c>
      <c r="Q82" s="57">
        <f>INDEX('[1]Plan-Eco'!$H82:$S82,12)</f>
        <v>67919028</v>
      </c>
      <c r="R82" s="57">
        <f>INDEX('[1]Plan-Eco'!$H82:$S82,'[1]Report-Date'!$B$2)</f>
        <v>29919028</v>
      </c>
      <c r="S82" s="57">
        <f>INDEX('[1]Actual-Eco'!$H82:$S82,'[1]Report-Date'!$B$2)</f>
        <v>30000000</v>
      </c>
      <c r="T82" s="58">
        <f t="shared" si="116"/>
        <v>100.27063713433471</v>
      </c>
      <c r="U82" s="58">
        <f t="shared" si="117"/>
        <v>44.170243425745134</v>
      </c>
      <c r="V82" s="57">
        <f t="shared" si="118"/>
        <v>80972</v>
      </c>
      <c r="W82" s="37"/>
      <c r="X82" s="57">
        <f>INDEX([1]CPPY!$V82:$AG82,'[1]Report-Date'!$B$2)</f>
        <v>0</v>
      </c>
      <c r="Y82" s="57">
        <f>INDEX('[1]Plan-Eco'!$V82:$AH82,12)</f>
        <v>0</v>
      </c>
      <c r="Z82" s="57">
        <f>INDEX('[1]Plan-Eco'!$V82:$AH82,'[1]Report-Date'!$B$2)</f>
        <v>0</v>
      </c>
      <c r="AA82" s="57">
        <f>INDEX('[1]Actual-Eco'!$V82:$AH82,'[1]Report-Date'!$B$2)</f>
        <v>0</v>
      </c>
      <c r="AB82" s="58">
        <f t="shared" si="119"/>
        <v>0</v>
      </c>
      <c r="AC82" s="58">
        <f t="shared" si="120"/>
        <v>0</v>
      </c>
      <c r="AD82" s="57">
        <f t="shared" si="121"/>
        <v>0</v>
      </c>
      <c r="AE82" s="37"/>
      <c r="AF82" s="57">
        <f>INDEX([1]CPPY!$AJ82:$AU82,'[1]Report-Date'!$B$2)</f>
        <v>0</v>
      </c>
      <c r="AG82" s="57">
        <f>INDEX('[1]Plan-Eco'!$AJ82:$AV82,12)</f>
        <v>0</v>
      </c>
      <c r="AH82" s="57">
        <f>INDEX('[1]Plan-Eco'!$AJ82:$AV82,'[1]Report-Date'!$B$2)</f>
        <v>0</v>
      </c>
      <c r="AI82" s="57">
        <f>INDEX('[1]Actual-Eco'!$AJ82:$AV82,'[1]Report-Date'!$B$2)</f>
        <v>0</v>
      </c>
      <c r="AJ82" s="58">
        <f t="shared" si="122"/>
        <v>0</v>
      </c>
      <c r="AK82" s="58">
        <f t="shared" si="123"/>
        <v>0</v>
      </c>
      <c r="AL82" s="57">
        <f t="shared" si="124"/>
        <v>0</v>
      </c>
      <c r="AM82" s="37"/>
      <c r="AN82" s="57">
        <f>INDEX([1]CPPY!$AX82:$BI82,'[1]Report-Date'!$B$2)</f>
        <v>0</v>
      </c>
      <c r="AO82" s="57">
        <f>INDEX('[1]Plan-Eco'!$AX82:$BI82,12)</f>
        <v>0</v>
      </c>
      <c r="AP82" s="57">
        <f>INDEX('[1]Plan-Eco'!$AX82:$BI82,'[1]Report-Date'!$B$2)</f>
        <v>0</v>
      </c>
      <c r="AQ82" s="57">
        <f>INDEX('[1]Actual-Eco'!$AX82:$BJ82,'[1]Report-Date'!$B$2)</f>
        <v>0</v>
      </c>
      <c r="AR82" s="58">
        <f t="shared" si="125"/>
        <v>0</v>
      </c>
      <c r="AS82" s="58">
        <f t="shared" si="126"/>
        <v>0</v>
      </c>
      <c r="AT82" s="57">
        <f t="shared" si="127"/>
        <v>0</v>
      </c>
      <c r="AX82" s="48"/>
      <c r="AY82" s="48"/>
      <c r="AZ82" s="48"/>
      <c r="BA82" s="54"/>
      <c r="BB82" s="48"/>
      <c r="BC82" s="48"/>
    </row>
    <row r="83" spans="1:55" ht="12.6" customHeight="1">
      <c r="A83" s="55"/>
      <c r="B83" s="55"/>
      <c r="C83" s="55" t="s">
        <v>62</v>
      </c>
      <c r="D83" s="55" t="s">
        <v>144</v>
      </c>
      <c r="E83" s="55"/>
      <c r="F83" s="55"/>
      <c r="G83" s="56"/>
      <c r="H83" s="57">
        <f t="shared" si="112"/>
        <v>130299795.45415999</v>
      </c>
      <c r="I83" s="57">
        <f t="shared" si="112"/>
        <v>226063914.36000004</v>
      </c>
      <c r="J83" s="57">
        <f t="shared" si="112"/>
        <v>142593028.29999998</v>
      </c>
      <c r="K83" s="57">
        <f t="shared" si="112"/>
        <v>132126122.9137</v>
      </c>
      <c r="L83" s="58">
        <f t="shared" si="113"/>
        <v>92.659595275388384</v>
      </c>
      <c r="M83" s="58">
        <f t="shared" si="114"/>
        <v>58.446357211745472</v>
      </c>
      <c r="N83" s="57">
        <f t="shared" si="115"/>
        <v>-10466905.386299983</v>
      </c>
      <c r="O83" s="36"/>
      <c r="P83" s="57">
        <f>INDEX([1]CPPY!$H83:$S83,'[1]Report-Date'!$B$2)</f>
        <v>126628594.45415999</v>
      </c>
      <c r="Q83" s="57">
        <f>INDEX('[1]Plan-Eco'!$H83:$S83,12)</f>
        <v>211535007.06000003</v>
      </c>
      <c r="R83" s="57">
        <f>INDEX('[1]Plan-Eco'!$H83:$S83,'[1]Report-Date'!$B$2)</f>
        <v>130497913.59999999</v>
      </c>
      <c r="S83" s="57">
        <f>INDEX('[1]Actual-Eco'!$H83:$S83,'[1]Report-Date'!$B$2)</f>
        <v>97653612.578720003</v>
      </c>
      <c r="T83" s="58">
        <f t="shared" si="116"/>
        <v>74.831550853790816</v>
      </c>
      <c r="U83" s="58">
        <f t="shared" si="117"/>
        <v>46.164279821080122</v>
      </c>
      <c r="V83" s="57">
        <f t="shared" si="118"/>
        <v>-32844301.021279991</v>
      </c>
      <c r="W83" s="37"/>
      <c r="X83" s="57">
        <f>INDEX([1]CPPY!$V83:$AG83,'[1]Report-Date'!$B$2)</f>
        <v>3671201</v>
      </c>
      <c r="Y83" s="57">
        <f>INDEX('[1]Plan-Eco'!$V83:$AH83,12)</f>
        <v>14528907.300000001</v>
      </c>
      <c r="Z83" s="57">
        <f>INDEX('[1]Plan-Eco'!$V83:$AH83,'[1]Report-Date'!$B$2)</f>
        <v>12095114.699999999</v>
      </c>
      <c r="AA83" s="57">
        <f>INDEX('[1]Actual-Eco'!$V83:$AH83,'[1]Report-Date'!$B$2)</f>
        <v>34472510.334979996</v>
      </c>
      <c r="AB83" s="58">
        <f t="shared" si="119"/>
        <v>285.01185139633276</v>
      </c>
      <c r="AC83" s="58">
        <f t="shared" si="120"/>
        <v>237.26843060647784</v>
      </c>
      <c r="AD83" s="57">
        <f t="shared" si="121"/>
        <v>22377395.634979997</v>
      </c>
      <c r="AE83" s="37"/>
      <c r="AF83" s="57">
        <f>INDEX([1]CPPY!$AJ83:$AU83,'[1]Report-Date'!$B$2)</f>
        <v>0</v>
      </c>
      <c r="AG83" s="57">
        <f>INDEX('[1]Plan-Eco'!$AJ83:$AV83,12)</f>
        <v>0</v>
      </c>
      <c r="AH83" s="57">
        <f>INDEX('[1]Plan-Eco'!$AJ83:$AV83,'[1]Report-Date'!$B$2)</f>
        <v>0</v>
      </c>
      <c r="AI83" s="57">
        <f>INDEX('[1]Actual-Eco'!$AJ83:$AV83,'[1]Report-Date'!$B$2)</f>
        <v>0</v>
      </c>
      <c r="AJ83" s="58">
        <f t="shared" si="122"/>
        <v>0</v>
      </c>
      <c r="AK83" s="58">
        <f t="shared" si="123"/>
        <v>0</v>
      </c>
      <c r="AL83" s="57">
        <f t="shared" si="124"/>
        <v>0</v>
      </c>
      <c r="AM83" s="37"/>
      <c r="AN83" s="57">
        <f>INDEX([1]CPPY!$AX83:$BI83,'[1]Report-Date'!$B$2)</f>
        <v>0</v>
      </c>
      <c r="AO83" s="57">
        <f>INDEX('[1]Plan-Eco'!$AX83:$BI83,12)</f>
        <v>0</v>
      </c>
      <c r="AP83" s="57">
        <f>INDEX('[1]Plan-Eco'!$AX83:$BI83,'[1]Report-Date'!$B$2)</f>
        <v>0</v>
      </c>
      <c r="AQ83" s="57">
        <f>INDEX('[1]Actual-Eco'!$AX83:$BJ83,'[1]Report-Date'!$B$2)</f>
        <v>0</v>
      </c>
      <c r="AR83" s="58">
        <f t="shared" si="125"/>
        <v>0</v>
      </c>
      <c r="AS83" s="58">
        <f t="shared" si="126"/>
        <v>0</v>
      </c>
      <c r="AT83" s="57">
        <f t="shared" si="127"/>
        <v>0</v>
      </c>
      <c r="AX83" s="68"/>
      <c r="AY83" s="68"/>
      <c r="AZ83" s="48"/>
      <c r="BA83" s="54"/>
      <c r="BB83" s="48"/>
      <c r="BC83" s="48"/>
    </row>
    <row r="84" spans="1:55" ht="12.6" customHeight="1">
      <c r="A84" s="55"/>
      <c r="B84" s="55"/>
      <c r="C84" s="55" t="s">
        <v>64</v>
      </c>
      <c r="D84" s="55" t="s">
        <v>145</v>
      </c>
      <c r="E84" s="55"/>
      <c r="F84" s="55"/>
      <c r="G84" s="56"/>
      <c r="H84" s="57">
        <f t="shared" si="112"/>
        <v>387096.1</v>
      </c>
      <c r="I84" s="57">
        <f t="shared" si="112"/>
        <v>26000000</v>
      </c>
      <c r="J84" s="57">
        <f t="shared" si="112"/>
        <v>4423049.4000000004</v>
      </c>
      <c r="K84" s="57">
        <f t="shared" si="112"/>
        <v>9265381.3660100009</v>
      </c>
      <c r="L84" s="58">
        <f t="shared" si="113"/>
        <v>209.47949091434518</v>
      </c>
      <c r="M84" s="58">
        <f t="shared" si="114"/>
        <v>35.636082176961544</v>
      </c>
      <c r="N84" s="57">
        <f t="shared" si="115"/>
        <v>4842331.9660100006</v>
      </c>
      <c r="O84" s="36"/>
      <c r="P84" s="57">
        <f>INDEX([1]CPPY!$H84:$S84,'[1]Report-Date'!$B$2)</f>
        <v>0</v>
      </c>
      <c r="Q84" s="57">
        <f>INDEX('[1]Plan-Eco'!$H84:$S84,12)</f>
        <v>25000000</v>
      </c>
      <c r="R84" s="57">
        <f>INDEX('[1]Plan-Eco'!$H84:$S84,'[1]Report-Date'!$B$2)</f>
        <v>0</v>
      </c>
      <c r="S84" s="57">
        <f>INDEX('[1]Actual-Eco'!$H84:$S84,'[1]Report-Date'!$B$2)</f>
        <v>0</v>
      </c>
      <c r="T84" s="58">
        <f t="shared" si="116"/>
        <v>0</v>
      </c>
      <c r="U84" s="58">
        <f t="shared" si="117"/>
        <v>0</v>
      </c>
      <c r="V84" s="57">
        <f t="shared" si="118"/>
        <v>0</v>
      </c>
      <c r="W84" s="37"/>
      <c r="X84" s="57">
        <f>INDEX([1]CPPY!$V84:$AG84,'[1]Report-Date'!$B$2)</f>
        <v>387096.1</v>
      </c>
      <c r="Y84" s="57">
        <f>INDEX('[1]Plan-Eco'!$V84:$AH84,12)</f>
        <v>1000000</v>
      </c>
      <c r="Z84" s="57">
        <f>INDEX('[1]Plan-Eco'!$V84:$AH84,'[1]Report-Date'!$B$2)</f>
        <v>4423049.4000000004</v>
      </c>
      <c r="AA84" s="57">
        <f>INDEX('[1]Actual-Eco'!$V84:$AH84,'[1]Report-Date'!$B$2)</f>
        <v>9265381.3660100009</v>
      </c>
      <c r="AB84" s="58">
        <f t="shared" si="119"/>
        <v>209.47949091434518</v>
      </c>
      <c r="AC84" s="58">
        <f t="shared" si="120"/>
        <v>926.53813660100002</v>
      </c>
      <c r="AD84" s="57">
        <f t="shared" si="121"/>
        <v>4842331.9660100006</v>
      </c>
      <c r="AE84" s="37"/>
      <c r="AF84" s="57">
        <f>INDEX([1]CPPY!$AJ84:$AU84,'[1]Report-Date'!$B$2)</f>
        <v>0</v>
      </c>
      <c r="AG84" s="57">
        <f>INDEX('[1]Plan-Eco'!$AJ84:$AV84,12)</f>
        <v>0</v>
      </c>
      <c r="AH84" s="57">
        <f>INDEX('[1]Plan-Eco'!$AJ84:$AV84,'[1]Report-Date'!$B$2)</f>
        <v>0</v>
      </c>
      <c r="AI84" s="57">
        <f>INDEX('[1]Actual-Eco'!$AJ84:$AV84,'[1]Report-Date'!$B$2)</f>
        <v>0</v>
      </c>
      <c r="AJ84" s="58">
        <f t="shared" si="122"/>
        <v>0</v>
      </c>
      <c r="AK84" s="58">
        <f t="shared" si="123"/>
        <v>0</v>
      </c>
      <c r="AL84" s="57">
        <f t="shared" si="124"/>
        <v>0</v>
      </c>
      <c r="AM84" s="37"/>
      <c r="AN84" s="57">
        <f>INDEX([1]CPPY!$AX84:$BI84,'[1]Report-Date'!$B$2)</f>
        <v>0</v>
      </c>
      <c r="AO84" s="57">
        <f>INDEX('[1]Plan-Eco'!$AX84:$BI84,12)</f>
        <v>0</v>
      </c>
      <c r="AP84" s="57">
        <f>INDEX('[1]Plan-Eco'!$AX84:$BI84,'[1]Report-Date'!$B$2)</f>
        <v>0</v>
      </c>
      <c r="AQ84" s="57">
        <f>INDEX('[1]Actual-Eco'!$AX84:$BJ84,'[1]Report-Date'!$B$2)</f>
        <v>0</v>
      </c>
      <c r="AR84" s="58">
        <f t="shared" si="125"/>
        <v>0</v>
      </c>
      <c r="AS84" s="58">
        <f t="shared" si="126"/>
        <v>0</v>
      </c>
      <c r="AT84" s="57">
        <f t="shared" si="127"/>
        <v>0</v>
      </c>
      <c r="AX84" s="69"/>
      <c r="AY84" s="69"/>
      <c r="AZ84" s="48"/>
      <c r="BA84" s="54"/>
      <c r="BB84" s="48"/>
      <c r="BC84" s="48"/>
    </row>
    <row r="85" spans="1:55" ht="12.6" customHeight="1">
      <c r="A85" s="55"/>
      <c r="B85" s="55"/>
      <c r="C85" s="55" t="s">
        <v>66</v>
      </c>
      <c r="D85" s="55" t="s">
        <v>146</v>
      </c>
      <c r="E85" s="55"/>
      <c r="F85" s="55"/>
      <c r="G85" s="56"/>
      <c r="H85" s="57">
        <f>P85+X85+AF85+AN85</f>
        <v>27523778.139510002</v>
      </c>
      <c r="I85" s="57">
        <f>SUM(Q85,Y85,AG85,AO85)</f>
        <v>45382098.089999996</v>
      </c>
      <c r="J85" s="57">
        <f>SUM(R85,Z85,AH85,AP85)</f>
        <v>32729072.5</v>
      </c>
      <c r="K85" s="57">
        <f>S85+AA85+AI85</f>
        <v>60730237.805820003</v>
      </c>
      <c r="L85" s="58">
        <f t="shared" si="113"/>
        <v>185.55441131373337</v>
      </c>
      <c r="M85" s="58">
        <f t="shared" si="114"/>
        <v>133.81981081038205</v>
      </c>
      <c r="N85" s="57">
        <f t="shared" si="115"/>
        <v>28001165.305820003</v>
      </c>
      <c r="O85" s="36"/>
      <c r="P85" s="57">
        <f>INDEX([1]CPPY!$H85:$S85,'[1]Report-Date'!$B$2)</f>
        <v>23815056.169510003</v>
      </c>
      <c r="Q85" s="57">
        <f>INDEX('[1]Plan-Eco'!$H85:$S85,12)</f>
        <v>41568478.089999996</v>
      </c>
      <c r="R85" s="57">
        <f>INDEX('[1]Plan-Eco'!$H85:$S85,'[1]Report-Date'!$B$2)</f>
        <v>19884355.300000001</v>
      </c>
      <c r="S85" s="57">
        <f>INDEX('[1]Actual-Eco'!$H85:$S85,'[1]Report-Date'!$B$2)</f>
        <v>49426071.424740002</v>
      </c>
      <c r="T85" s="58">
        <f t="shared" si="116"/>
        <v>248.56763359453754</v>
      </c>
      <c r="U85" s="58">
        <f t="shared" si="117"/>
        <v>118.90276886665785</v>
      </c>
      <c r="V85" s="57">
        <f t="shared" si="118"/>
        <v>29541716.124740001</v>
      </c>
      <c r="W85" s="37"/>
      <c r="X85" s="57">
        <f>INDEX([1]CPPY!$V85:$AG85,'[1]Report-Date'!$B$2)</f>
        <v>3708721.97</v>
      </c>
      <c r="Y85" s="57">
        <f>INDEX('[1]Plan-Eco'!$V85:$AH85,12)</f>
        <v>3813620</v>
      </c>
      <c r="Z85" s="57">
        <f>INDEX('[1]Plan-Eco'!$V85:$AH85,'[1]Report-Date'!$B$2)</f>
        <v>12844717.199999999</v>
      </c>
      <c r="AA85" s="57">
        <f>INDEX('[1]Actual-Eco'!$V85:$AH85,'[1]Report-Date'!$B$2)</f>
        <v>11204166.38108</v>
      </c>
      <c r="AB85" s="58">
        <f t="shared" si="119"/>
        <v>87.227816748507308</v>
      </c>
      <c r="AC85" s="58">
        <f t="shared" si="120"/>
        <v>293.7934660789486</v>
      </c>
      <c r="AD85" s="57">
        <f t="shared" si="121"/>
        <v>-1640550.8189199995</v>
      </c>
      <c r="AE85" s="37"/>
      <c r="AF85" s="57">
        <f>INDEX([1]CPPY!$AJ85:$AU85,'[1]Report-Date'!$B$2)</f>
        <v>0</v>
      </c>
      <c r="AG85" s="57">
        <f>INDEX('[1]Plan-Eco'!$AJ85:$AV85,12)</f>
        <v>0</v>
      </c>
      <c r="AH85" s="57">
        <f>INDEX('[1]Plan-Eco'!$AJ85:$AV85,'[1]Report-Date'!$B$2)</f>
        <v>0</v>
      </c>
      <c r="AI85" s="57">
        <f>INDEX('[1]Actual-Eco'!$AJ85:$AV85,'[1]Report-Date'!$B$2)</f>
        <v>100000</v>
      </c>
      <c r="AJ85" s="58">
        <f t="shared" si="122"/>
        <v>0</v>
      </c>
      <c r="AK85" s="58">
        <f t="shared" si="123"/>
        <v>0</v>
      </c>
      <c r="AL85" s="57">
        <f t="shared" si="124"/>
        <v>100000</v>
      </c>
      <c r="AM85" s="37"/>
      <c r="AN85" s="57">
        <f>INDEX([1]CPPY!$AX85:$BI85,'[1]Report-Date'!$B$2)</f>
        <v>0</v>
      </c>
      <c r="AO85" s="57">
        <f>INDEX('[1]Plan-Eco'!$AX85:$BI85,12)</f>
        <v>0</v>
      </c>
      <c r="AP85" s="57">
        <f>INDEX('[1]Plan-Eco'!$AX85:$BI85,'[1]Report-Date'!$B$2)</f>
        <v>0</v>
      </c>
      <c r="AQ85" s="57">
        <f>INDEX('[1]Actual-Eco'!$AX85:$BJ85,'[1]Report-Date'!$B$2)</f>
        <v>0</v>
      </c>
      <c r="AR85" s="58">
        <f t="shared" si="125"/>
        <v>0</v>
      </c>
      <c r="AS85" s="58">
        <f t="shared" si="126"/>
        <v>0</v>
      </c>
      <c r="AT85" s="57">
        <f t="shared" si="127"/>
        <v>0</v>
      </c>
      <c r="AX85" s="70"/>
      <c r="AY85" s="70"/>
      <c r="AZ85" s="70"/>
      <c r="BA85" s="70"/>
      <c r="BB85" s="70"/>
      <c r="BC85" s="70"/>
    </row>
    <row r="86" spans="1:55" ht="12.6" customHeight="1">
      <c r="A86" s="71" t="s">
        <v>147</v>
      </c>
      <c r="B86" s="71" t="s">
        <v>148</v>
      </c>
      <c r="C86" s="55"/>
      <c r="D86" s="72"/>
      <c r="E86" s="55"/>
      <c r="F86" s="55"/>
      <c r="G86" s="73">
        <f>SUM(G87:G87)</f>
        <v>0</v>
      </c>
      <c r="H86" s="74">
        <f>SUM(H87:H87)</f>
        <v>434781.4</v>
      </c>
      <c r="I86" s="74">
        <f t="shared" ref="I86:K86" si="128">SUM(I87:I87)</f>
        <v>476000</v>
      </c>
      <c r="J86" s="74">
        <f t="shared" si="128"/>
        <v>665599</v>
      </c>
      <c r="K86" s="74">
        <f t="shared" si="128"/>
        <v>562298.20438000001</v>
      </c>
      <c r="L86" s="75">
        <f t="shared" si="113"/>
        <v>84.480025417706457</v>
      </c>
      <c r="M86" s="75">
        <f t="shared" si="114"/>
        <v>118.12987486974791</v>
      </c>
      <c r="N86" s="74">
        <f t="shared" si="115"/>
        <v>-103300.79561999999</v>
      </c>
      <c r="O86" s="36"/>
      <c r="P86" s="74">
        <f t="shared" ref="P86:S86" si="129">SUM(P87:P87)</f>
        <v>0</v>
      </c>
      <c r="Q86" s="74">
        <f t="shared" si="129"/>
        <v>0</v>
      </c>
      <c r="R86" s="74">
        <f t="shared" si="129"/>
        <v>0</v>
      </c>
      <c r="S86" s="74">
        <f t="shared" si="129"/>
        <v>0</v>
      </c>
      <c r="T86" s="75">
        <f t="shared" si="116"/>
        <v>0</v>
      </c>
      <c r="U86" s="75">
        <f t="shared" si="117"/>
        <v>0</v>
      </c>
      <c r="V86" s="74">
        <f t="shared" si="118"/>
        <v>0</v>
      </c>
      <c r="W86" s="37"/>
      <c r="X86" s="74">
        <f t="shared" ref="X86:AA86" si="130">SUM(X87:X87)</f>
        <v>434781.4</v>
      </c>
      <c r="Y86" s="74">
        <f t="shared" si="130"/>
        <v>476000</v>
      </c>
      <c r="Z86" s="74">
        <f t="shared" si="130"/>
        <v>665599</v>
      </c>
      <c r="AA86" s="74">
        <f t="shared" si="130"/>
        <v>562298.20438000001</v>
      </c>
      <c r="AB86" s="75">
        <f t="shared" si="119"/>
        <v>84.480025417706457</v>
      </c>
      <c r="AC86" s="75">
        <f t="shared" si="120"/>
        <v>118.12987486974791</v>
      </c>
      <c r="AD86" s="74">
        <f t="shared" si="121"/>
        <v>-103300.79561999999</v>
      </c>
      <c r="AE86" s="37"/>
      <c r="AF86" s="74">
        <f t="shared" ref="AF86:AI86" si="131">SUM(AF87:AF87)</f>
        <v>0</v>
      </c>
      <c r="AG86" s="74">
        <f t="shared" si="131"/>
        <v>0</v>
      </c>
      <c r="AH86" s="74">
        <f t="shared" si="131"/>
        <v>0</v>
      </c>
      <c r="AI86" s="74">
        <f t="shared" si="131"/>
        <v>0</v>
      </c>
      <c r="AJ86" s="75">
        <f t="shared" si="122"/>
        <v>0</v>
      </c>
      <c r="AK86" s="75">
        <f t="shared" si="123"/>
        <v>0</v>
      </c>
      <c r="AL86" s="74">
        <f t="shared" si="124"/>
        <v>0</v>
      </c>
      <c r="AM86" s="37"/>
      <c r="AN86" s="74">
        <f t="shared" ref="AN86:AQ86" si="132">SUM(AN87:AN87)</f>
        <v>0</v>
      </c>
      <c r="AO86" s="74">
        <f t="shared" si="132"/>
        <v>0</v>
      </c>
      <c r="AP86" s="74">
        <f t="shared" si="132"/>
        <v>0</v>
      </c>
      <c r="AQ86" s="74">
        <f t="shared" si="132"/>
        <v>0</v>
      </c>
      <c r="AR86" s="75">
        <f t="shared" si="125"/>
        <v>0</v>
      </c>
      <c r="AS86" s="75">
        <f t="shared" si="126"/>
        <v>0</v>
      </c>
      <c r="AT86" s="74">
        <f t="shared" si="127"/>
        <v>0</v>
      </c>
      <c r="AX86" s="70"/>
      <c r="AY86" s="76"/>
      <c r="AZ86" s="77"/>
      <c r="BA86" s="48"/>
      <c r="BB86" s="48"/>
      <c r="BC86" s="48"/>
    </row>
    <row r="87" spans="1:55" ht="12.6" customHeight="1">
      <c r="A87" s="55"/>
      <c r="B87" s="55" t="s">
        <v>37</v>
      </c>
      <c r="C87" s="55" t="s">
        <v>149</v>
      </c>
      <c r="D87" s="72"/>
      <c r="E87" s="55"/>
      <c r="F87" s="55"/>
      <c r="G87" s="56"/>
      <c r="H87" s="57">
        <f t="shared" ref="H87:K87" si="133">P87+X87+AF87+AN87</f>
        <v>434781.4</v>
      </c>
      <c r="I87" s="57">
        <f t="shared" si="133"/>
        <v>476000</v>
      </c>
      <c r="J87" s="57">
        <f t="shared" si="133"/>
        <v>665599</v>
      </c>
      <c r="K87" s="57">
        <f t="shared" si="133"/>
        <v>562298.20438000001</v>
      </c>
      <c r="L87" s="58">
        <f t="shared" si="113"/>
        <v>84.480025417706457</v>
      </c>
      <c r="M87" s="58">
        <f t="shared" si="114"/>
        <v>118.12987486974791</v>
      </c>
      <c r="N87" s="57">
        <f t="shared" si="115"/>
        <v>-103300.79561999999</v>
      </c>
      <c r="O87" s="36"/>
      <c r="P87" s="57">
        <f>INDEX([1]CPPY!$H87:$S87,'[1]Report-Date'!$B$2)</f>
        <v>0</v>
      </c>
      <c r="Q87" s="57">
        <f>INDEX('[1]Plan-Eco'!$H87:$S87,12)</f>
        <v>0</v>
      </c>
      <c r="R87" s="57">
        <f>INDEX('[1]Plan-Eco'!$H87:$S87,'[1]Report-Date'!$B$2)</f>
        <v>0</v>
      </c>
      <c r="S87" s="57">
        <f>INDEX('[1]Actual-Eco'!$H87:$S87,'[1]Report-Date'!$B$2)</f>
        <v>0</v>
      </c>
      <c r="T87" s="58">
        <f t="shared" si="116"/>
        <v>0</v>
      </c>
      <c r="U87" s="58">
        <f t="shared" si="117"/>
        <v>0</v>
      </c>
      <c r="V87" s="57">
        <f t="shared" si="118"/>
        <v>0</v>
      </c>
      <c r="W87" s="37"/>
      <c r="X87" s="57">
        <f>INDEX([1]CPPY!$V87:$AG87,'[1]Report-Date'!$B$2)</f>
        <v>434781.4</v>
      </c>
      <c r="Y87" s="57">
        <f>INDEX('[1]Plan-Eco'!$V87:$AH87,12)</f>
        <v>476000</v>
      </c>
      <c r="Z87" s="57">
        <f>INDEX('[1]Plan-Eco'!$V87:$AH87,'[1]Report-Date'!$B$2)</f>
        <v>665599</v>
      </c>
      <c r="AA87" s="57">
        <f>INDEX('[1]Actual-Eco'!$V87:$AH87,'[1]Report-Date'!$B$2)</f>
        <v>562298.20438000001</v>
      </c>
      <c r="AB87" s="58">
        <f t="shared" si="119"/>
        <v>84.480025417706457</v>
      </c>
      <c r="AC87" s="58">
        <f t="shared" si="120"/>
        <v>118.12987486974791</v>
      </c>
      <c r="AD87" s="57">
        <f t="shared" si="121"/>
        <v>-103300.79561999999</v>
      </c>
      <c r="AE87" s="37"/>
      <c r="AF87" s="57">
        <f>INDEX([1]CPPY!$AJ87:$AU87,'[1]Report-Date'!$B$2)</f>
        <v>0</v>
      </c>
      <c r="AG87" s="57">
        <f>INDEX('[1]Plan-Eco'!$AJ87:$AV87,12)</f>
        <v>0</v>
      </c>
      <c r="AH87" s="57">
        <f>INDEX('[1]Plan-Eco'!$AJ87:$AV87,'[1]Report-Date'!$B$2)</f>
        <v>0</v>
      </c>
      <c r="AI87" s="57">
        <f>INDEX('[1]Actual-Eco'!$AJ87:$AV87,'[1]Report-Date'!$B$2)</f>
        <v>0</v>
      </c>
      <c r="AJ87" s="58">
        <f t="shared" si="122"/>
        <v>0</v>
      </c>
      <c r="AK87" s="58">
        <f t="shared" si="123"/>
        <v>0</v>
      </c>
      <c r="AL87" s="57">
        <f t="shared" si="124"/>
        <v>0</v>
      </c>
      <c r="AM87" s="37"/>
      <c r="AN87" s="57">
        <f>INDEX([1]CPPY!$AX87:$BI87,'[1]Report-Date'!$B$2)</f>
        <v>0</v>
      </c>
      <c r="AO87" s="57">
        <f>INDEX('[1]Plan-Eco'!$AX87:$BI87,12)</f>
        <v>0</v>
      </c>
      <c r="AP87" s="57">
        <f>INDEX('[1]Plan-Eco'!$AX87:$BI87,'[1]Report-Date'!$B$2)</f>
        <v>0</v>
      </c>
      <c r="AQ87" s="57">
        <f>INDEX('[1]Actual-Eco'!$AX87:$BJ87,'[1]Report-Date'!$B$2)</f>
        <v>0</v>
      </c>
      <c r="AR87" s="58">
        <f t="shared" si="125"/>
        <v>0</v>
      </c>
      <c r="AS87" s="58">
        <f t="shared" si="126"/>
        <v>0</v>
      </c>
      <c r="AT87" s="57">
        <f t="shared" si="127"/>
        <v>0</v>
      </c>
    </row>
    <row r="88" spans="1:55" ht="12.6" customHeight="1">
      <c r="A88" s="78" t="s">
        <v>150</v>
      </c>
      <c r="B88" s="78" t="s">
        <v>151</v>
      </c>
      <c r="C88" s="78"/>
      <c r="D88" s="78"/>
      <c r="E88" s="78"/>
      <c r="F88" s="78"/>
      <c r="G88" s="73">
        <f>SUM(G89:G93)</f>
        <v>0</v>
      </c>
      <c r="H88" s="74">
        <f>SUM(H89:H93)</f>
        <v>0</v>
      </c>
      <c r="I88" s="74">
        <f t="shared" ref="I88:K88" si="134">SUM(I89:I93)</f>
        <v>0</v>
      </c>
      <c r="J88" s="74">
        <f t="shared" si="134"/>
        <v>0</v>
      </c>
      <c r="K88" s="74">
        <f t="shared" si="134"/>
        <v>0</v>
      </c>
      <c r="L88" s="75">
        <f t="shared" si="113"/>
        <v>0</v>
      </c>
      <c r="M88" s="75">
        <f t="shared" si="114"/>
        <v>0</v>
      </c>
      <c r="N88" s="74">
        <f t="shared" si="115"/>
        <v>0</v>
      </c>
      <c r="O88" s="36"/>
      <c r="P88" s="74">
        <f t="shared" ref="P88:S88" si="135">SUM(P89:P93)</f>
        <v>51116454.248199999</v>
      </c>
      <c r="Q88" s="74">
        <f t="shared" si="135"/>
        <v>201367654.39999998</v>
      </c>
      <c r="R88" s="74">
        <f t="shared" si="135"/>
        <v>94284675</v>
      </c>
      <c r="S88" s="74">
        <f t="shared" si="135"/>
        <v>84101529.053880006</v>
      </c>
      <c r="T88" s="75">
        <f t="shared" si="116"/>
        <v>89.199574643365963</v>
      </c>
      <c r="U88" s="75">
        <f t="shared" si="117"/>
        <v>41.765162982342417</v>
      </c>
      <c r="V88" s="74">
        <f t="shared" si="118"/>
        <v>-10183145.946119994</v>
      </c>
      <c r="W88" s="37"/>
      <c r="X88" s="74">
        <f t="shared" ref="X88:AA88" si="136">SUM(X89:X93)</f>
        <v>597349338.5</v>
      </c>
      <c r="Y88" s="74">
        <f t="shared" si="136"/>
        <v>1341740296</v>
      </c>
      <c r="Z88" s="74">
        <f t="shared" si="136"/>
        <v>725820291.15219998</v>
      </c>
      <c r="AA88" s="74">
        <f t="shared" si="136"/>
        <v>685488938.39313996</v>
      </c>
      <c r="AB88" s="75">
        <f t="shared" si="119"/>
        <v>94.44334179538626</v>
      </c>
      <c r="AC88" s="75">
        <f t="shared" si="120"/>
        <v>51.089539491116241</v>
      </c>
      <c r="AD88" s="74">
        <f t="shared" si="121"/>
        <v>-40331352.759060025</v>
      </c>
      <c r="AE88" s="37"/>
      <c r="AF88" s="74">
        <f t="shared" ref="AF88:AI88" si="137">SUM(AF89:AF93)</f>
        <v>0</v>
      </c>
      <c r="AG88" s="74">
        <f t="shared" si="137"/>
        <v>0</v>
      </c>
      <c r="AH88" s="74">
        <f t="shared" si="137"/>
        <v>0</v>
      </c>
      <c r="AI88" s="74">
        <f t="shared" si="137"/>
        <v>0</v>
      </c>
      <c r="AJ88" s="75">
        <f t="shared" si="122"/>
        <v>0</v>
      </c>
      <c r="AK88" s="75">
        <f t="shared" si="123"/>
        <v>0</v>
      </c>
      <c r="AL88" s="74">
        <f t="shared" si="124"/>
        <v>0</v>
      </c>
      <c r="AM88" s="37"/>
      <c r="AN88" s="74">
        <f t="shared" ref="AN88:AQ88" si="138">SUM(AN89:AN93)</f>
        <v>157894761.69999999</v>
      </c>
      <c r="AO88" s="74">
        <f t="shared" si="138"/>
        <v>320131285</v>
      </c>
      <c r="AP88" s="74">
        <f t="shared" si="138"/>
        <v>142185600</v>
      </c>
      <c r="AQ88" s="74">
        <f t="shared" si="138"/>
        <v>142185600</v>
      </c>
      <c r="AR88" s="75">
        <f t="shared" si="125"/>
        <v>100</v>
      </c>
      <c r="AS88" s="75">
        <f t="shared" si="126"/>
        <v>44.414778143285808</v>
      </c>
      <c r="AT88" s="74">
        <f t="shared" si="127"/>
        <v>0</v>
      </c>
    </row>
    <row r="89" spans="1:55" ht="12.6" customHeight="1">
      <c r="A89" s="78"/>
      <c r="B89" s="55" t="s">
        <v>37</v>
      </c>
      <c r="C89" s="79" t="s">
        <v>152</v>
      </c>
      <c r="D89" s="55"/>
      <c r="E89" s="55"/>
      <c r="F89" s="55"/>
      <c r="G89" s="80"/>
      <c r="H89" s="57"/>
      <c r="I89" s="66"/>
      <c r="J89" s="57"/>
      <c r="K89" s="81"/>
      <c r="L89" s="82"/>
      <c r="M89" s="82"/>
      <c r="N89" s="66"/>
      <c r="O89" s="36"/>
      <c r="P89" s="57">
        <f>INDEX([1]CPPY!$H89:$S89,'[1]Report-Date'!$B$2)</f>
        <v>44995594.948200002</v>
      </c>
      <c r="Q89" s="66">
        <f>INDEX('[1]Plan-Eco'!$H89:$S89,12)</f>
        <v>129635660</v>
      </c>
      <c r="R89" s="57">
        <f>INDEX('[1]Plan-Eco'!$H89:$S89,'[1]Report-Date'!$B$2)</f>
        <v>64673064.200000003</v>
      </c>
      <c r="S89" s="81">
        <f>INDEX('[1]Actual-Eco'!$H89:$S89,'[1]Report-Date'!$B$2)</f>
        <v>60301529.053879999</v>
      </c>
      <c r="T89" s="82">
        <f t="shared" si="116"/>
        <v>93.24056282132986</v>
      </c>
      <c r="U89" s="82">
        <f t="shared" si="117"/>
        <v>46.516158481300593</v>
      </c>
      <c r="V89" s="66">
        <f t="shared" si="118"/>
        <v>-4371535.1461200044</v>
      </c>
      <c r="W89" s="37"/>
      <c r="X89" s="57">
        <f>INDEX([1]CPPY!$V89:$AG89,'[1]Report-Date'!$B$2)</f>
        <v>0</v>
      </c>
      <c r="Y89" s="66">
        <f>INDEX('[1]Plan-Eco'!$V89:$AH89,12)</f>
        <v>0</v>
      </c>
      <c r="Z89" s="57">
        <f>INDEX('[1]Plan-Eco'!$V89:$AH89,'[1]Report-Date'!$B$2)</f>
        <v>0</v>
      </c>
      <c r="AA89" s="57">
        <f>INDEX('[1]Actual-Eco'!$V89:$AH89,'[1]Report-Date'!$B$2)</f>
        <v>0</v>
      </c>
      <c r="AB89" s="82">
        <f t="shared" si="119"/>
        <v>0</v>
      </c>
      <c r="AC89" s="82">
        <f t="shared" si="120"/>
        <v>0</v>
      </c>
      <c r="AD89" s="66">
        <f t="shared" si="121"/>
        <v>0</v>
      </c>
      <c r="AE89" s="37"/>
      <c r="AF89" s="57">
        <f>INDEX([1]CPPY!$AJ89:$AU89,'[1]Report-Date'!$B$2)</f>
        <v>0</v>
      </c>
      <c r="AG89" s="66">
        <f>INDEX('[1]Plan-Eco'!$AJ89:$AV89,12)</f>
        <v>0</v>
      </c>
      <c r="AH89" s="57">
        <f>INDEX('[1]Plan-Eco'!$AJ89:$AV89,'[1]Report-Date'!$B$2)</f>
        <v>0</v>
      </c>
      <c r="AI89" s="81">
        <f>INDEX('[1]Actual-Eco'!$AJ89:$AV89,'[1]Report-Date'!$B$2)</f>
        <v>0</v>
      </c>
      <c r="AJ89" s="82">
        <f t="shared" si="122"/>
        <v>0</v>
      </c>
      <c r="AK89" s="82">
        <f t="shared" si="123"/>
        <v>0</v>
      </c>
      <c r="AL89" s="66">
        <f t="shared" si="124"/>
        <v>0</v>
      </c>
      <c r="AM89" s="37"/>
      <c r="AN89" s="57">
        <f>INDEX([1]CPPY!$AX89:$BI89,'[1]Report-Date'!$B$2)</f>
        <v>0</v>
      </c>
      <c r="AO89" s="66">
        <f>INDEX('[1]Plan-Eco'!$AX89:$BI89,12)</f>
        <v>0</v>
      </c>
      <c r="AP89" s="57">
        <f>INDEX('[1]Plan-Eco'!$AX89:$BI89,'[1]Report-Date'!$B$2)</f>
        <v>0</v>
      </c>
      <c r="AQ89" s="81">
        <f>INDEX('[1]Actual-Eco'!$AX89:$BJ89,'[1]Report-Date'!$B$2)</f>
        <v>0</v>
      </c>
      <c r="AR89" s="82">
        <f t="shared" si="125"/>
        <v>0</v>
      </c>
      <c r="AS89" s="82">
        <f t="shared" si="126"/>
        <v>0</v>
      </c>
      <c r="AT89" s="66">
        <f t="shared" si="127"/>
        <v>0</v>
      </c>
    </row>
    <row r="90" spans="1:55" ht="12.6" customHeight="1">
      <c r="A90" s="78"/>
      <c r="B90" s="55" t="s">
        <v>39</v>
      </c>
      <c r="C90" s="79" t="s">
        <v>153</v>
      </c>
      <c r="D90" s="55"/>
      <c r="E90" s="55"/>
      <c r="F90" s="55"/>
      <c r="G90" s="83"/>
      <c r="H90" s="57"/>
      <c r="I90" s="66"/>
      <c r="J90" s="57"/>
      <c r="K90" s="81"/>
      <c r="L90" s="82"/>
      <c r="M90" s="82"/>
      <c r="N90" s="66"/>
      <c r="O90" s="36"/>
      <c r="P90" s="57">
        <f>INDEX([1]CPPY!$H90:$S90,'[1]Report-Date'!$B$2)</f>
        <v>0</v>
      </c>
      <c r="Q90" s="66">
        <f>INDEX('[1]Plan-Eco'!$H90:$S90,12)</f>
        <v>0</v>
      </c>
      <c r="R90" s="57">
        <f>INDEX('[1]Plan-Eco'!$H90:$S90,'[1]Report-Date'!$B$2)</f>
        <v>0</v>
      </c>
      <c r="S90" s="81">
        <f>INDEX('[1]Actual-Eco'!$H90:$S90,'[1]Report-Date'!$B$2)</f>
        <v>0</v>
      </c>
      <c r="T90" s="82">
        <f t="shared" si="116"/>
        <v>0</v>
      </c>
      <c r="U90" s="82">
        <f t="shared" si="117"/>
        <v>0</v>
      </c>
      <c r="V90" s="66">
        <f t="shared" si="118"/>
        <v>0</v>
      </c>
      <c r="W90" s="37"/>
      <c r="X90" s="57">
        <f>INDEX([1]CPPY!$V90:$AG90,'[1]Report-Date'!$B$2)</f>
        <v>85360700</v>
      </c>
      <c r="Y90" s="66">
        <f>INDEX('[1]Plan-Eco'!$V90:$AH90,12)</f>
        <v>158573363.90000001</v>
      </c>
      <c r="Z90" s="57">
        <f>INDEX('[1]Plan-Eco'!$V90:$AH90,'[1]Report-Date'!$B$2)</f>
        <v>82323433.060300007</v>
      </c>
      <c r="AA90" s="57">
        <f>INDEX('[1]Actual-Eco'!$V90:$AH90,'[1]Report-Date'!$B$2)</f>
        <v>82323433.099999994</v>
      </c>
      <c r="AB90" s="82">
        <f t="shared" si="119"/>
        <v>100.00000004822441</v>
      </c>
      <c r="AC90" s="82">
        <f t="shared" si="120"/>
        <v>51.915044920100847</v>
      </c>
      <c r="AD90" s="66">
        <f t="shared" si="121"/>
        <v>3.9699986577033997E-2</v>
      </c>
      <c r="AE90" s="37"/>
      <c r="AF90" s="57">
        <f>INDEX([1]CPPY!$AJ90:$AU90,'[1]Report-Date'!$B$2)</f>
        <v>0</v>
      </c>
      <c r="AG90" s="66">
        <f>INDEX('[1]Plan-Eco'!$AJ90:$AV90,12)</f>
        <v>0</v>
      </c>
      <c r="AH90" s="57">
        <f>INDEX('[1]Plan-Eco'!$AJ90:$AV90,'[1]Report-Date'!$B$2)</f>
        <v>0</v>
      </c>
      <c r="AI90" s="81">
        <f>INDEX('[1]Actual-Eco'!$AJ90:$AV90,'[1]Report-Date'!$B$2)</f>
        <v>0</v>
      </c>
      <c r="AJ90" s="82">
        <f t="shared" si="122"/>
        <v>0</v>
      </c>
      <c r="AK90" s="82">
        <f t="shared" si="123"/>
        <v>0</v>
      </c>
      <c r="AL90" s="66">
        <f t="shared" si="124"/>
        <v>0</v>
      </c>
      <c r="AM90" s="37"/>
      <c r="AN90" s="57">
        <f>INDEX([1]CPPY!$AX90:$BI90,'[1]Report-Date'!$B$2)</f>
        <v>157894761.69999999</v>
      </c>
      <c r="AO90" s="66">
        <f>INDEX('[1]Plan-Eco'!$AX90:$BI90,12)</f>
        <v>320131285</v>
      </c>
      <c r="AP90" s="57">
        <f>INDEX('[1]Plan-Eco'!$AX90:$BI90,'[1]Report-Date'!$B$2)</f>
        <v>142185600</v>
      </c>
      <c r="AQ90" s="81">
        <f>INDEX('[1]Actual-Eco'!$AX90:$BJ90,'[1]Report-Date'!$B$2)</f>
        <v>142185600</v>
      </c>
      <c r="AR90" s="82">
        <f t="shared" si="125"/>
        <v>100</v>
      </c>
      <c r="AS90" s="82">
        <f t="shared" si="126"/>
        <v>44.414778143285808</v>
      </c>
      <c r="AT90" s="66">
        <f t="shared" si="127"/>
        <v>0</v>
      </c>
    </row>
    <row r="91" spans="1:55" ht="12.6" customHeight="1">
      <c r="A91" s="78"/>
      <c r="B91" s="55" t="s">
        <v>41</v>
      </c>
      <c r="C91" s="79" t="s">
        <v>154</v>
      </c>
      <c r="D91" s="55"/>
      <c r="E91" s="55"/>
      <c r="F91" s="55"/>
      <c r="G91" s="83"/>
      <c r="H91" s="57"/>
      <c r="I91" s="66"/>
      <c r="J91" s="57"/>
      <c r="K91" s="81"/>
      <c r="L91" s="82"/>
      <c r="M91" s="82"/>
      <c r="N91" s="66"/>
      <c r="O91" s="36"/>
      <c r="P91" s="57">
        <f>INDEX([1]CPPY!$H91:$S91,'[1]Report-Date'!$B$2)</f>
        <v>0</v>
      </c>
      <c r="Q91" s="66">
        <f>INDEX('[1]Plan-Eco'!$H91:$S91,12)</f>
        <v>0</v>
      </c>
      <c r="R91" s="57">
        <f>INDEX('[1]Plan-Eco'!$H91:$S91,'[1]Report-Date'!$B$2)</f>
        <v>0</v>
      </c>
      <c r="S91" s="81">
        <f>INDEX('[1]Actual-Eco'!$H91:$S91,'[1]Report-Date'!$B$2)</f>
        <v>0</v>
      </c>
      <c r="T91" s="82">
        <f t="shared" si="116"/>
        <v>0</v>
      </c>
      <c r="U91" s="82">
        <f t="shared" si="117"/>
        <v>0</v>
      </c>
      <c r="V91" s="66">
        <f t="shared" si="118"/>
        <v>0</v>
      </c>
      <c r="W91" s="37"/>
      <c r="X91" s="57">
        <f>INDEX([1]CPPY!$V91:$AG91,'[1]Report-Date'!$B$2)</f>
        <v>437356737.39999998</v>
      </c>
      <c r="Y91" s="66">
        <f>INDEX('[1]Plan-Eco'!$V91:$AH91,12)</f>
        <v>898372639.70000017</v>
      </c>
      <c r="Z91" s="57">
        <f>INDEX('[1]Plan-Eco'!$V91:$AH91,'[1]Report-Date'!$B$2)</f>
        <v>520361080.39999998</v>
      </c>
      <c r="AA91" s="57">
        <f>INDEX('[1]Actual-Eco'!$V91:$AH91,'[1]Report-Date'!$B$2)</f>
        <v>520361080.39999998</v>
      </c>
      <c r="AB91" s="82">
        <f t="shared" si="119"/>
        <v>100</v>
      </c>
      <c r="AC91" s="82">
        <f t="shared" si="120"/>
        <v>57.922632258009074</v>
      </c>
      <c r="AD91" s="66">
        <f t="shared" si="121"/>
        <v>0</v>
      </c>
      <c r="AE91" s="37"/>
      <c r="AF91" s="57">
        <f>INDEX([1]CPPY!$AJ91:$AU91,'[1]Report-Date'!$B$2)</f>
        <v>0</v>
      </c>
      <c r="AG91" s="66">
        <f>INDEX('[1]Plan-Eco'!$AJ91:$AV91,12)</f>
        <v>0</v>
      </c>
      <c r="AH91" s="57">
        <f>INDEX('[1]Plan-Eco'!$AJ91:$AV91,'[1]Report-Date'!$B$2)</f>
        <v>0</v>
      </c>
      <c r="AI91" s="81">
        <f>INDEX('[1]Actual-Eco'!$AJ91:$AV91,'[1]Report-Date'!$B$2)</f>
        <v>0</v>
      </c>
      <c r="AJ91" s="82">
        <f t="shared" si="122"/>
        <v>0</v>
      </c>
      <c r="AK91" s="82">
        <f t="shared" si="123"/>
        <v>0</v>
      </c>
      <c r="AL91" s="66">
        <f t="shared" si="124"/>
        <v>0</v>
      </c>
      <c r="AM91" s="37"/>
      <c r="AN91" s="57">
        <f>INDEX([1]CPPY!$AX91:$BI91,'[1]Report-Date'!$B$2)</f>
        <v>0</v>
      </c>
      <c r="AO91" s="66">
        <f>INDEX('[1]Plan-Eco'!$AX91:$BI91,12)</f>
        <v>0</v>
      </c>
      <c r="AP91" s="57">
        <f>INDEX('[1]Plan-Eco'!$AX91:$BI91,'[1]Report-Date'!$B$2)</f>
        <v>0</v>
      </c>
      <c r="AQ91" s="81">
        <f>INDEX('[1]Actual-Eco'!$AX91:$BJ91,'[1]Report-Date'!$B$2)</f>
        <v>0</v>
      </c>
      <c r="AR91" s="82">
        <f t="shared" si="125"/>
        <v>0</v>
      </c>
      <c r="AS91" s="82">
        <f t="shared" si="126"/>
        <v>0</v>
      </c>
      <c r="AT91" s="66">
        <f t="shared" si="127"/>
        <v>0</v>
      </c>
    </row>
    <row r="92" spans="1:55" ht="12.6" customHeight="1">
      <c r="A92" s="78"/>
      <c r="B92" s="55" t="s">
        <v>76</v>
      </c>
      <c r="C92" s="79" t="s">
        <v>155</v>
      </c>
      <c r="D92" s="55"/>
      <c r="E92" s="55"/>
      <c r="F92" s="55"/>
      <c r="G92" s="83"/>
      <c r="H92" s="57"/>
      <c r="I92" s="66"/>
      <c r="J92" s="57"/>
      <c r="K92" s="81"/>
      <c r="L92" s="82"/>
      <c r="M92" s="82"/>
      <c r="N92" s="66"/>
      <c r="O92" s="36"/>
      <c r="P92" s="57">
        <f>INDEX([1]CPPY!$H92:$S92,'[1]Report-Date'!$B$2)</f>
        <v>0</v>
      </c>
      <c r="Q92" s="66">
        <f>INDEX('[1]Plan-Eco'!$H92:$S92,12)</f>
        <v>0</v>
      </c>
      <c r="R92" s="57">
        <f>INDEX('[1]Plan-Eco'!$H92:$S92,'[1]Report-Date'!$B$2)</f>
        <v>0</v>
      </c>
      <c r="S92" s="81">
        <f>INDEX('[1]Actual-Eco'!$H92:$S92,'[1]Report-Date'!$B$2)</f>
        <v>0</v>
      </c>
      <c r="T92" s="82">
        <f t="shared" si="116"/>
        <v>0</v>
      </c>
      <c r="U92" s="82">
        <f t="shared" si="117"/>
        <v>0</v>
      </c>
      <c r="V92" s="66">
        <f t="shared" si="118"/>
        <v>0</v>
      </c>
      <c r="W92" s="37"/>
      <c r="X92" s="57">
        <f>INDEX([1]CPPY!$V92:$AG92,'[1]Report-Date'!$B$2)</f>
        <v>74631901.099999994</v>
      </c>
      <c r="Y92" s="66">
        <f>INDEX('[1]Plan-Eco'!$V92:$AH92,12)</f>
        <v>284794292.39999998</v>
      </c>
      <c r="Z92" s="57">
        <f>INDEX('[1]Plan-Eco'!$V92:$AH92,'[1]Report-Date'!$B$2)</f>
        <v>123135777.6919</v>
      </c>
      <c r="AA92" s="57">
        <f>INDEX('[1]Actual-Eco'!$V92:$AH92,'[1]Report-Date'!$B$2)</f>
        <v>82804424.893140003</v>
      </c>
      <c r="AB92" s="82">
        <f t="shared" si="119"/>
        <v>67.246438399346673</v>
      </c>
      <c r="AC92" s="82">
        <f t="shared" si="120"/>
        <v>29.075170079897294</v>
      </c>
      <c r="AD92" s="66">
        <f t="shared" si="121"/>
        <v>-40331352.798759997</v>
      </c>
      <c r="AE92" s="37"/>
      <c r="AF92" s="57">
        <f>INDEX([1]CPPY!$AJ92:$AU92,'[1]Report-Date'!$B$2)</f>
        <v>0</v>
      </c>
      <c r="AG92" s="66">
        <f>INDEX('[1]Plan-Eco'!$AJ92:$AV92,12)</f>
        <v>0</v>
      </c>
      <c r="AH92" s="57">
        <f>INDEX('[1]Plan-Eco'!$AJ92:$AV92,'[1]Report-Date'!$B$2)</f>
        <v>0</v>
      </c>
      <c r="AI92" s="81">
        <f>INDEX('[1]Actual-Eco'!$AJ92:$AV92,'[1]Report-Date'!$B$2)</f>
        <v>0</v>
      </c>
      <c r="AJ92" s="82">
        <f t="shared" si="122"/>
        <v>0</v>
      </c>
      <c r="AK92" s="82">
        <f t="shared" si="123"/>
        <v>0</v>
      </c>
      <c r="AL92" s="66">
        <f t="shared" si="124"/>
        <v>0</v>
      </c>
      <c r="AM92" s="37"/>
      <c r="AN92" s="57">
        <f>INDEX([1]CPPY!$AX92:$BI92,'[1]Report-Date'!$B$2)</f>
        <v>0</v>
      </c>
      <c r="AO92" s="66">
        <f>INDEX('[1]Plan-Eco'!$AX92:$BI92,12)</f>
        <v>0</v>
      </c>
      <c r="AP92" s="57">
        <f>INDEX('[1]Plan-Eco'!$AX92:$BI92,'[1]Report-Date'!$B$2)</f>
        <v>0</v>
      </c>
      <c r="AQ92" s="81">
        <f>INDEX('[1]Actual-Eco'!$AX92:$BJ92,'[1]Report-Date'!$B$2)</f>
        <v>0</v>
      </c>
      <c r="AR92" s="82">
        <f t="shared" si="125"/>
        <v>0</v>
      </c>
      <c r="AS92" s="82">
        <f t="shared" si="126"/>
        <v>0</v>
      </c>
      <c r="AT92" s="66">
        <f t="shared" si="127"/>
        <v>0</v>
      </c>
    </row>
    <row r="93" spans="1:55" ht="12.6" customHeight="1">
      <c r="A93" s="84"/>
      <c r="B93" s="85" t="s">
        <v>97</v>
      </c>
      <c r="C93" s="85" t="s">
        <v>156</v>
      </c>
      <c r="D93" s="85"/>
      <c r="E93" s="85"/>
      <c r="F93" s="85"/>
      <c r="G93" s="86"/>
      <c r="H93" s="87"/>
      <c r="I93" s="87"/>
      <c r="J93" s="88"/>
      <c r="K93" s="88"/>
      <c r="L93" s="89"/>
      <c r="M93" s="89"/>
      <c r="N93" s="90"/>
      <c r="O93" s="36"/>
      <c r="P93" s="87">
        <f>INDEX([1]CPPY!$H93:$S93,'[1]Report-Date'!$B$2)</f>
        <v>6120859.2999999998</v>
      </c>
      <c r="Q93" s="87">
        <f>INDEX('[1]Plan-Eco'!$H93:$S93,12)</f>
        <v>71731994.399999961</v>
      </c>
      <c r="R93" s="88">
        <f>INDEX('[1]Plan-Eco'!$H93:$S93,'[1]Report-Date'!$B$2)</f>
        <v>29611610.800000001</v>
      </c>
      <c r="S93" s="88">
        <f>INDEX('[1]Actual-Eco'!$H93:$S93,'[1]Report-Date'!$B$2)</f>
        <v>23800000</v>
      </c>
      <c r="T93" s="89">
        <f t="shared" si="116"/>
        <v>80.37387820861133</v>
      </c>
      <c r="U93" s="89">
        <f t="shared" si="117"/>
        <v>33.179057963011289</v>
      </c>
      <c r="V93" s="90">
        <f t="shared" si="118"/>
        <v>-5811610.8000000007</v>
      </c>
      <c r="W93" s="37"/>
      <c r="X93" s="87">
        <f>INDEX([1]CPPY!$V93:$AG93,'[1]Report-Date'!$B$2)</f>
        <v>0</v>
      </c>
      <c r="Y93" s="87">
        <f>INDEX('[1]Plan-Eco'!$V93:$AH93,12)</f>
        <v>0</v>
      </c>
      <c r="Z93" s="88">
        <f>INDEX('[1]Plan-Eco'!$V93:$AH93,'[1]Report-Date'!$B$2)</f>
        <v>0</v>
      </c>
      <c r="AA93" s="89">
        <f>INDEX('[1]Actual-Eco'!$V93:$AH93,'[1]Report-Date'!$B$2)</f>
        <v>0</v>
      </c>
      <c r="AB93" s="89">
        <f t="shared" si="119"/>
        <v>0</v>
      </c>
      <c r="AC93" s="89">
        <f t="shared" si="120"/>
        <v>0</v>
      </c>
      <c r="AD93" s="90">
        <f t="shared" si="121"/>
        <v>0</v>
      </c>
      <c r="AE93" s="37"/>
      <c r="AF93" s="87">
        <f>INDEX([1]CPPY!$AJ93:$AU93,'[1]Report-Date'!$B$2)</f>
        <v>0</v>
      </c>
      <c r="AG93" s="87">
        <f>INDEX('[1]Plan-Eco'!$AJ93:$AV93,12)</f>
        <v>0</v>
      </c>
      <c r="AH93" s="88">
        <f>INDEX('[1]Plan-Eco'!$AJ93:$AV93,'[1]Report-Date'!$B$2)</f>
        <v>0</v>
      </c>
      <c r="AI93" s="88">
        <f>INDEX('[1]Actual-Eco'!$AJ93:$AV93,'[1]Report-Date'!$B$2)</f>
        <v>0</v>
      </c>
      <c r="AJ93" s="89">
        <f t="shared" si="122"/>
        <v>0</v>
      </c>
      <c r="AK93" s="89">
        <f t="shared" si="123"/>
        <v>0</v>
      </c>
      <c r="AL93" s="90">
        <f t="shared" si="124"/>
        <v>0</v>
      </c>
      <c r="AM93" s="37"/>
      <c r="AN93" s="87">
        <f>INDEX([1]CPPY!$AX93:$BI93,'[1]Report-Date'!$B$2)</f>
        <v>0</v>
      </c>
      <c r="AO93" s="87">
        <f>INDEX('[1]Plan-Eco'!$AX93:$BI93,12)</f>
        <v>0</v>
      </c>
      <c r="AP93" s="88">
        <f>INDEX('[1]Plan-Eco'!$AX93:$BI93,'[1]Report-Date'!$B$2)</f>
        <v>0</v>
      </c>
      <c r="AQ93" s="88">
        <f>INDEX('[1]Actual-Eco'!$AX93:$BJ93,'[1]Report-Date'!$B$2)</f>
        <v>0</v>
      </c>
      <c r="AR93" s="89">
        <f t="shared" si="125"/>
        <v>0</v>
      </c>
      <c r="AS93" s="89">
        <f t="shared" si="126"/>
        <v>0</v>
      </c>
      <c r="AT93" s="90">
        <f t="shared" si="127"/>
        <v>0</v>
      </c>
    </row>
    <row r="94" spans="1:55" ht="12.6" customHeight="1">
      <c r="A94" s="33"/>
      <c r="B94" s="33"/>
      <c r="C94" s="33"/>
      <c r="D94" s="33"/>
      <c r="E94" s="33"/>
      <c r="F94" s="91" t="s">
        <v>157</v>
      </c>
      <c r="G94" s="92"/>
      <c r="H94" s="93"/>
      <c r="I94" s="93"/>
      <c r="J94" s="94"/>
      <c r="K94" s="94"/>
      <c r="L94" s="95"/>
      <c r="M94" s="95"/>
      <c r="N94" s="95"/>
      <c r="P94" s="93"/>
      <c r="Q94" s="93"/>
      <c r="R94" s="94"/>
      <c r="S94" s="94"/>
      <c r="T94" s="95"/>
      <c r="U94" s="95"/>
      <c r="V94" s="95"/>
      <c r="X94" s="93"/>
      <c r="Y94" s="93"/>
      <c r="Z94" s="94"/>
      <c r="AA94" s="94"/>
      <c r="AB94" s="95"/>
      <c r="AC94" s="95"/>
      <c r="AD94" s="95"/>
      <c r="AF94" s="93"/>
      <c r="AG94" s="93"/>
      <c r="AH94" s="94"/>
      <c r="AI94" s="94"/>
      <c r="AJ94" s="95"/>
      <c r="AK94" s="95"/>
      <c r="AL94" s="95"/>
      <c r="AN94" s="93"/>
      <c r="AO94" s="93"/>
      <c r="AP94" s="94"/>
      <c r="AQ94" s="94"/>
      <c r="AR94" s="95"/>
      <c r="AS94" s="95"/>
      <c r="AT94" s="95"/>
    </row>
    <row r="95" spans="1:55" ht="12.6" customHeight="1">
      <c r="A95" s="96"/>
      <c r="B95" s="96"/>
      <c r="C95" s="96"/>
      <c r="D95" s="96"/>
      <c r="E95" s="96"/>
      <c r="F95" s="97"/>
      <c r="G95" s="92"/>
      <c r="H95" s="93"/>
      <c r="I95" s="98"/>
      <c r="J95" s="93"/>
      <c r="K95" s="99"/>
      <c r="L95" s="95"/>
      <c r="M95" s="95"/>
      <c r="N95" s="95"/>
      <c r="P95" s="93"/>
      <c r="Q95" s="98"/>
      <c r="R95" s="93"/>
      <c r="S95" s="99"/>
      <c r="T95" s="95"/>
      <c r="U95" s="95"/>
      <c r="V95" s="95"/>
      <c r="X95" s="93"/>
      <c r="Y95" s="98"/>
      <c r="Z95" s="93"/>
      <c r="AA95" s="99"/>
      <c r="AB95" s="95"/>
      <c r="AC95" s="95"/>
      <c r="AD95" s="95"/>
      <c r="AF95" s="93"/>
      <c r="AG95" s="98"/>
      <c r="AH95" s="93"/>
      <c r="AI95" s="99"/>
      <c r="AJ95" s="95"/>
      <c r="AK95" s="95"/>
      <c r="AL95" s="95"/>
      <c r="AN95" s="93"/>
      <c r="AO95" s="98"/>
      <c r="AP95" s="93"/>
      <c r="AQ95" s="99"/>
      <c r="AR95" s="95"/>
      <c r="AS95" s="95"/>
      <c r="AT95" s="95"/>
    </row>
    <row r="96" spans="1:55" ht="12.6" customHeight="1">
      <c r="A96" s="100"/>
      <c r="B96" s="100"/>
      <c r="C96" s="100"/>
      <c r="D96" s="100"/>
      <c r="E96" s="100"/>
      <c r="F96" s="101"/>
      <c r="G96" s="92"/>
      <c r="H96" s="102" t="s">
        <v>6</v>
      </c>
      <c r="I96" s="102"/>
      <c r="J96" s="102"/>
      <c r="K96" s="102"/>
      <c r="L96" s="102"/>
      <c r="M96" s="102"/>
      <c r="N96" s="102"/>
      <c r="P96" s="102" t="s">
        <v>7</v>
      </c>
      <c r="Q96" s="102"/>
      <c r="R96" s="102"/>
      <c r="S96" s="102"/>
      <c r="T96" s="102"/>
      <c r="U96" s="102"/>
      <c r="V96" s="102"/>
      <c r="X96" s="102" t="s">
        <v>8</v>
      </c>
      <c r="Y96" s="102"/>
      <c r="Z96" s="102"/>
      <c r="AA96" s="102"/>
      <c r="AB96" s="102"/>
      <c r="AC96" s="102"/>
      <c r="AD96" s="102"/>
      <c r="AF96" s="102" t="s">
        <v>9</v>
      </c>
      <c r="AG96" s="102"/>
      <c r="AH96" s="102"/>
      <c r="AI96" s="102"/>
      <c r="AJ96" s="102"/>
      <c r="AK96" s="102"/>
      <c r="AL96" s="102"/>
      <c r="AN96" s="102" t="s">
        <v>10</v>
      </c>
      <c r="AO96" s="102"/>
      <c r="AP96" s="102"/>
      <c r="AQ96" s="102"/>
      <c r="AR96" s="102"/>
      <c r="AS96" s="102"/>
      <c r="AT96" s="102"/>
    </row>
    <row r="97" spans="1:55" ht="12.6" customHeight="1">
      <c r="A97" s="100"/>
      <c r="B97" s="100"/>
      <c r="C97" s="100"/>
      <c r="D97" s="100"/>
      <c r="E97" s="100"/>
      <c r="F97" s="19">
        <f>LOOKUP('[1]Report-Date'!$B$2,'[1]Report-Date'!$A$20:$A$31,'[1]Report-Date'!$B$20:$B$31)</f>
        <v>41828</v>
      </c>
      <c r="G97" s="92"/>
      <c r="H97" s="25" t="s">
        <v>11</v>
      </c>
      <c r="I97" s="25" t="s">
        <v>12</v>
      </c>
      <c r="J97" s="26"/>
      <c r="K97" s="27"/>
      <c r="L97" s="103" t="s">
        <v>13</v>
      </c>
      <c r="M97" s="103"/>
      <c r="N97" s="103" t="s">
        <v>14</v>
      </c>
      <c r="P97" s="25" t="s">
        <v>11</v>
      </c>
      <c r="Q97" s="25" t="s">
        <v>12</v>
      </c>
      <c r="R97" s="26"/>
      <c r="S97" s="27"/>
      <c r="T97" s="103" t="s">
        <v>15</v>
      </c>
      <c r="U97" s="103"/>
      <c r="V97" s="103" t="s">
        <v>14</v>
      </c>
      <c r="X97" s="25" t="s">
        <v>11</v>
      </c>
      <c r="Y97" s="25" t="s">
        <v>12</v>
      </c>
      <c r="Z97" s="26"/>
      <c r="AA97" s="27"/>
      <c r="AB97" s="103" t="s">
        <v>15</v>
      </c>
      <c r="AC97" s="103"/>
      <c r="AD97" s="103" t="s">
        <v>14</v>
      </c>
      <c r="AF97" s="25" t="s">
        <v>11</v>
      </c>
      <c r="AG97" s="25" t="s">
        <v>12</v>
      </c>
      <c r="AH97" s="26"/>
      <c r="AI97" s="27"/>
      <c r="AJ97" s="103" t="s">
        <v>15</v>
      </c>
      <c r="AK97" s="103"/>
      <c r="AL97" s="103" t="s">
        <v>14</v>
      </c>
      <c r="AN97" s="25" t="s">
        <v>11</v>
      </c>
      <c r="AO97" s="25" t="s">
        <v>12</v>
      </c>
      <c r="AP97" s="26"/>
      <c r="AQ97" s="27"/>
      <c r="AR97" s="103" t="s">
        <v>15</v>
      </c>
      <c r="AS97" s="103"/>
      <c r="AT97" s="103" t="s">
        <v>14</v>
      </c>
    </row>
    <row r="98" spans="1:55" ht="12.6" customHeight="1">
      <c r="A98" s="100"/>
      <c r="B98" s="100"/>
      <c r="C98" s="100"/>
      <c r="D98" s="100"/>
      <c r="E98" s="100"/>
      <c r="F98" s="101"/>
      <c r="G98" s="92"/>
      <c r="H98" s="25" t="s">
        <v>16</v>
      </c>
      <c r="I98" s="26" t="s">
        <v>17</v>
      </c>
      <c r="J98" s="25" t="s">
        <v>17</v>
      </c>
      <c r="K98" s="27" t="s">
        <v>18</v>
      </c>
      <c r="L98" s="25" t="s">
        <v>19</v>
      </c>
      <c r="M98" s="25" t="s">
        <v>20</v>
      </c>
      <c r="N98" s="26" t="s">
        <v>21</v>
      </c>
      <c r="P98" s="25" t="s">
        <v>16</v>
      </c>
      <c r="Q98" s="26" t="s">
        <v>17</v>
      </c>
      <c r="R98" s="25" t="s">
        <v>17</v>
      </c>
      <c r="S98" s="27" t="s">
        <v>18</v>
      </c>
      <c r="T98" s="25" t="s">
        <v>22</v>
      </c>
      <c r="U98" s="25" t="s">
        <v>23</v>
      </c>
      <c r="V98" s="26" t="s">
        <v>24</v>
      </c>
      <c r="X98" s="25" t="s">
        <v>16</v>
      </c>
      <c r="Y98" s="26" t="s">
        <v>17</v>
      </c>
      <c r="Z98" s="25" t="s">
        <v>17</v>
      </c>
      <c r="AA98" s="27" t="s">
        <v>18</v>
      </c>
      <c r="AB98" s="25" t="s">
        <v>25</v>
      </c>
      <c r="AC98" s="25" t="s">
        <v>26</v>
      </c>
      <c r="AD98" s="26" t="s">
        <v>27</v>
      </c>
      <c r="AF98" s="25" t="s">
        <v>16</v>
      </c>
      <c r="AG98" s="26" t="s">
        <v>17</v>
      </c>
      <c r="AH98" s="25" t="s">
        <v>17</v>
      </c>
      <c r="AI98" s="27" t="s">
        <v>18</v>
      </c>
      <c r="AJ98" s="25" t="s">
        <v>28</v>
      </c>
      <c r="AK98" s="25" t="s">
        <v>29</v>
      </c>
      <c r="AL98" s="26" t="s">
        <v>30</v>
      </c>
      <c r="AN98" s="25" t="s">
        <v>16</v>
      </c>
      <c r="AO98" s="26" t="s">
        <v>17</v>
      </c>
      <c r="AP98" s="25" t="s">
        <v>17</v>
      </c>
      <c r="AQ98" s="27" t="s">
        <v>18</v>
      </c>
      <c r="AR98" s="25" t="s">
        <v>31</v>
      </c>
      <c r="AS98" s="25" t="s">
        <v>32</v>
      </c>
      <c r="AT98" s="26" t="s">
        <v>33</v>
      </c>
    </row>
    <row r="99" spans="1:55" ht="12.6" customHeight="1">
      <c r="A99" s="15"/>
      <c r="B99" s="15"/>
      <c r="C99" s="15"/>
      <c r="D99" s="15"/>
      <c r="E99" s="15"/>
      <c r="F99" s="15"/>
      <c r="G99" s="92"/>
      <c r="H99" s="29">
        <v>1</v>
      </c>
      <c r="I99" s="30">
        <v>2</v>
      </c>
      <c r="J99" s="29">
        <v>3</v>
      </c>
      <c r="K99" s="31">
        <v>4</v>
      </c>
      <c r="L99" s="29">
        <v>5</v>
      </c>
      <c r="M99" s="29">
        <v>6</v>
      </c>
      <c r="N99" s="30">
        <v>7</v>
      </c>
      <c r="P99" s="29">
        <v>8</v>
      </c>
      <c r="Q99" s="30">
        <v>9</v>
      </c>
      <c r="R99" s="29">
        <v>10</v>
      </c>
      <c r="S99" s="31">
        <v>11</v>
      </c>
      <c r="T99" s="29">
        <v>12</v>
      </c>
      <c r="U99" s="29">
        <v>13</v>
      </c>
      <c r="V99" s="30">
        <v>14</v>
      </c>
      <c r="X99" s="29">
        <v>15</v>
      </c>
      <c r="Y99" s="30">
        <v>16</v>
      </c>
      <c r="Z99" s="29">
        <v>17</v>
      </c>
      <c r="AA99" s="31">
        <v>18</v>
      </c>
      <c r="AB99" s="29">
        <v>19</v>
      </c>
      <c r="AC99" s="29">
        <v>20</v>
      </c>
      <c r="AD99" s="30">
        <v>21</v>
      </c>
      <c r="AF99" s="29">
        <v>22</v>
      </c>
      <c r="AG99" s="30">
        <v>23</v>
      </c>
      <c r="AH99" s="29">
        <v>24</v>
      </c>
      <c r="AI99" s="31">
        <v>25</v>
      </c>
      <c r="AJ99" s="29">
        <v>26</v>
      </c>
      <c r="AK99" s="29">
        <v>27</v>
      </c>
      <c r="AL99" s="30">
        <v>28</v>
      </c>
      <c r="AN99" s="29">
        <v>29</v>
      </c>
      <c r="AO99" s="30">
        <v>30</v>
      </c>
      <c r="AP99" s="29">
        <v>31</v>
      </c>
      <c r="AQ99" s="31">
        <v>32</v>
      </c>
      <c r="AR99" s="29">
        <v>33</v>
      </c>
      <c r="AS99" s="29">
        <v>34</v>
      </c>
      <c r="AT99" s="30">
        <v>35</v>
      </c>
    </row>
    <row r="100" spans="1:55" ht="12.6" customHeight="1">
      <c r="A100" s="1"/>
      <c r="B100" s="1"/>
      <c r="C100" s="1"/>
      <c r="D100" s="1"/>
      <c r="E100" s="1"/>
      <c r="F100" s="1"/>
      <c r="G100" s="92"/>
      <c r="H100" s="104"/>
      <c r="I100" s="105"/>
      <c r="J100" s="106" t="s">
        <v>34</v>
      </c>
      <c r="K100" s="107"/>
      <c r="L100" s="104"/>
      <c r="M100" s="104"/>
      <c r="N100" s="104"/>
      <c r="P100" s="104"/>
      <c r="Q100" s="105"/>
      <c r="R100" s="106"/>
      <c r="S100" s="107"/>
      <c r="T100" s="104"/>
      <c r="U100" s="104"/>
      <c r="V100" s="104"/>
      <c r="X100" s="104"/>
      <c r="Y100" s="105"/>
      <c r="Z100" s="106"/>
      <c r="AA100" s="107"/>
      <c r="AB100" s="104"/>
      <c r="AC100" s="104"/>
      <c r="AD100" s="104"/>
      <c r="AF100" s="104"/>
      <c r="AG100" s="105"/>
      <c r="AH100" s="106"/>
      <c r="AI100" s="107"/>
      <c r="AJ100" s="104"/>
      <c r="AK100" s="104"/>
      <c r="AL100" s="104"/>
      <c r="AN100" s="104"/>
      <c r="AO100" s="105"/>
      <c r="AP100" s="106"/>
      <c r="AQ100" s="107"/>
      <c r="AR100" s="104"/>
      <c r="AS100" s="104"/>
      <c r="AT100" s="104"/>
    </row>
    <row r="101" spans="1:55" ht="12.6" customHeight="1">
      <c r="A101" s="33" t="s">
        <v>158</v>
      </c>
      <c r="B101" s="33"/>
      <c r="C101" s="33"/>
      <c r="D101" s="33"/>
      <c r="E101" s="33"/>
      <c r="F101" s="33"/>
      <c r="G101" s="32">
        <f>SUM(G102,G143,G151)</f>
        <v>0</v>
      </c>
      <c r="H101" s="108">
        <f>SUM(H102,H143,H151)</f>
        <v>2637896011.9513006</v>
      </c>
      <c r="I101" s="108">
        <f t="shared" ref="I101:K101" si="139">SUM(I102,I143,I151)</f>
        <v>7286724733</v>
      </c>
      <c r="J101" s="108">
        <f t="shared" si="139"/>
        <v>4038336891.3218999</v>
      </c>
      <c r="K101" s="108">
        <f t="shared" si="139"/>
        <v>2969983784.3453708</v>
      </c>
      <c r="L101" s="109">
        <f t="shared" ref="L101:L164" si="140">IF(J101=0,0,K101/J101)*100</f>
        <v>73.54472557075799</v>
      </c>
      <c r="M101" s="109">
        <f t="shared" ref="M101:M164" si="141">IF(I101=0,0,K101/I101)*100</f>
        <v>40.75883051949193</v>
      </c>
      <c r="N101" s="108">
        <f t="shared" ref="N101:N164" si="142">+K101-J101</f>
        <v>-1068353106.9765291</v>
      </c>
      <c r="O101" s="110"/>
      <c r="P101" s="108">
        <f t="shared" ref="P101:S101" si="143">SUM(P102,P143,P151)</f>
        <v>2123801354.1929998</v>
      </c>
      <c r="Q101" s="108">
        <f t="shared" si="143"/>
        <v>5616154184.6000004</v>
      </c>
      <c r="R101" s="108">
        <f t="shared" si="143"/>
        <v>2942737172.6000004</v>
      </c>
      <c r="S101" s="108">
        <f t="shared" si="143"/>
        <v>2279874040.9443903</v>
      </c>
      <c r="T101" s="109">
        <f t="shared" ref="T101:T164" si="144">IF(R101=0,0,S101/R101)*100</f>
        <v>77.474606368942219</v>
      </c>
      <c r="U101" s="109">
        <f t="shared" ref="U101:U164" si="145">IF(Q101=0,0,S101/Q101)*100</f>
        <v>40.594933223094372</v>
      </c>
      <c r="V101" s="108">
        <f t="shared" ref="V101:V164" si="146">+S101-R101</f>
        <v>-662863131.65561008</v>
      </c>
      <c r="W101" s="111"/>
      <c r="X101" s="108">
        <f t="shared" ref="X101:AA101" si="147">SUM(X102,X143,X151)</f>
        <v>727260092.18510008</v>
      </c>
      <c r="Y101" s="108">
        <f t="shared" si="147"/>
        <v>2093459384.1999998</v>
      </c>
      <c r="Z101" s="108">
        <f t="shared" si="147"/>
        <v>1365647217.8819001</v>
      </c>
      <c r="AA101" s="108">
        <f t="shared" si="147"/>
        <v>928791342.08571005</v>
      </c>
      <c r="AB101" s="109">
        <f t="shared" ref="AB101:AB164" si="148">IF(Z101=0,0,AA101/Z101)*100</f>
        <v>68.011074157662222</v>
      </c>
      <c r="AC101" s="109">
        <f t="shared" ref="AC101:AC164" si="149">IF(Y101=0,0,AA101/Y101)*100</f>
        <v>44.366341620744691</v>
      </c>
      <c r="AD101" s="108">
        <f t="shared" ref="AD101:AD164" si="150">+AA101-Z101</f>
        <v>-436855875.79619002</v>
      </c>
      <c r="AE101" s="111"/>
      <c r="AF101" s="108">
        <f t="shared" ref="AF101:AI101" si="151">SUM(AF102,AF143,AF151)</f>
        <v>141661078.90000001</v>
      </c>
      <c r="AG101" s="108">
        <f t="shared" si="151"/>
        <v>312064200</v>
      </c>
      <c r="AH101" s="108">
        <f t="shared" si="151"/>
        <v>130331400</v>
      </c>
      <c r="AI101" s="108">
        <f t="shared" si="151"/>
        <v>125354074.36110999</v>
      </c>
      <c r="AJ101" s="109">
        <f t="shared" ref="AJ101:AJ164" si="152">IF(AH101=0,0,AI101/AH101)*100</f>
        <v>96.181023422682472</v>
      </c>
      <c r="AK101" s="109">
        <f t="shared" ref="AK101:AK164" si="153">IF(AG101=0,0,AI101/AG101)*100</f>
        <v>40.169322325697721</v>
      </c>
      <c r="AL101" s="108">
        <f t="shared" ref="AL101:AL164" si="154">+AI101-AH101</f>
        <v>-4977325.6388900131</v>
      </c>
      <c r="AM101" s="111"/>
      <c r="AN101" s="108">
        <f t="shared" ref="AN101:AQ101" si="155">SUM(AN102,AN143,AN151)</f>
        <v>522809147.87</v>
      </c>
      <c r="AO101" s="108">
        <f t="shared" si="155"/>
        <v>1289163767.7</v>
      </c>
      <c r="AP101" s="108">
        <f t="shared" si="155"/>
        <v>647261347.79999995</v>
      </c>
      <c r="AQ101" s="108">
        <f t="shared" si="155"/>
        <v>627510169.97000015</v>
      </c>
      <c r="AR101" s="109">
        <f t="shared" ref="AR101:AR164" si="156">IF(AP101=0,0,AQ101/AP101)*100</f>
        <v>96.948500339602731</v>
      </c>
      <c r="AS101" s="109">
        <f t="shared" ref="AS101:AS164" si="157">IF(AO101=0,0,AQ101/AO101)*100</f>
        <v>48.675752894416391</v>
      </c>
      <c r="AT101" s="108">
        <f t="shared" ref="AT101:AT164" si="158">+AQ101-AP101</f>
        <v>-19751177.829999804</v>
      </c>
    </row>
    <row r="102" spans="1:55" ht="12.6" customHeight="1">
      <c r="A102" s="44" t="s">
        <v>44</v>
      </c>
      <c r="B102" s="44" t="s">
        <v>159</v>
      </c>
      <c r="C102" s="44"/>
      <c r="D102" s="44"/>
      <c r="E102" s="44"/>
      <c r="F102" s="44"/>
      <c r="G102" s="45">
        <f>SUM(G103,G119,G123)</f>
        <v>0</v>
      </c>
      <c r="H102" s="112">
        <f>SUM(H103,H119,H123)</f>
        <v>2353815702.7853003</v>
      </c>
      <c r="I102" s="112">
        <f t="shared" ref="I102:K102" si="159">SUM(I103,I119,I123)</f>
        <v>5319379402.1000004</v>
      </c>
      <c r="J102" s="112">
        <f t="shared" si="159"/>
        <v>2930305337.3299999</v>
      </c>
      <c r="K102" s="112">
        <f t="shared" si="159"/>
        <v>2573988194.3501005</v>
      </c>
      <c r="L102" s="113">
        <f t="shared" si="140"/>
        <v>87.840272532671833</v>
      </c>
      <c r="M102" s="113">
        <f t="shared" si="141"/>
        <v>48.388881479932301</v>
      </c>
      <c r="N102" s="112">
        <f t="shared" si="142"/>
        <v>-356317142.97989941</v>
      </c>
      <c r="O102" s="110"/>
      <c r="P102" s="112">
        <f t="shared" ref="P102:S102" si="160">SUM(P103,P119,P123)</f>
        <v>1899294996.8729999</v>
      </c>
      <c r="Q102" s="112">
        <f t="shared" si="160"/>
        <v>4269977237.1999998</v>
      </c>
      <c r="R102" s="112">
        <f t="shared" si="160"/>
        <v>2276347314.1000004</v>
      </c>
      <c r="S102" s="112">
        <f t="shared" si="160"/>
        <v>2016907626.9833601</v>
      </c>
      <c r="T102" s="113">
        <f t="shared" si="144"/>
        <v>88.602807422679476</v>
      </c>
      <c r="U102" s="113">
        <f t="shared" si="145"/>
        <v>47.234622456815003</v>
      </c>
      <c r="V102" s="112">
        <f t="shared" si="146"/>
        <v>-259439687.11664033</v>
      </c>
      <c r="W102" s="111"/>
      <c r="X102" s="112">
        <f t="shared" ref="X102:AA102" si="161">SUM(X103,X119,X123)</f>
        <v>668268507.84710014</v>
      </c>
      <c r="Y102" s="112">
        <f t="shared" si="161"/>
        <v>1491140600.6999998</v>
      </c>
      <c r="Z102" s="112">
        <f t="shared" si="161"/>
        <v>940145022.38999999</v>
      </c>
      <c r="AA102" s="112">
        <f t="shared" si="161"/>
        <v>798173332.74047005</v>
      </c>
      <c r="AB102" s="113">
        <f t="shared" si="148"/>
        <v>84.898958536352723</v>
      </c>
      <c r="AC102" s="113">
        <f t="shared" si="149"/>
        <v>53.527704387217156</v>
      </c>
      <c r="AD102" s="112">
        <f t="shared" si="150"/>
        <v>-141971689.64952993</v>
      </c>
      <c r="AE102" s="111"/>
      <c r="AF102" s="112">
        <f t="shared" ref="AF102:AI102" si="162">SUM(AF103,AF119,AF123)</f>
        <v>141661078.90000001</v>
      </c>
      <c r="AG102" s="112">
        <f t="shared" si="162"/>
        <v>306643900</v>
      </c>
      <c r="AH102" s="112">
        <f t="shared" si="162"/>
        <v>127621200</v>
      </c>
      <c r="AI102" s="112">
        <f t="shared" si="162"/>
        <v>125354074.36110999</v>
      </c>
      <c r="AJ102" s="113">
        <f t="shared" si="152"/>
        <v>98.223550915608058</v>
      </c>
      <c r="AK102" s="113">
        <f t="shared" si="153"/>
        <v>40.879363444408966</v>
      </c>
      <c r="AL102" s="112">
        <f t="shared" si="154"/>
        <v>-2267125.6388900131</v>
      </c>
      <c r="AM102" s="111"/>
      <c r="AN102" s="112">
        <f t="shared" ref="AN102:AQ102" si="163">SUM(AN103,AN119,AN123)</f>
        <v>522226780.36199999</v>
      </c>
      <c r="AO102" s="112">
        <f t="shared" si="163"/>
        <v>1275734467.7</v>
      </c>
      <c r="AP102" s="112">
        <f t="shared" si="163"/>
        <v>633832047.79999995</v>
      </c>
      <c r="AQ102" s="112">
        <f t="shared" si="163"/>
        <v>625099003.28100014</v>
      </c>
      <c r="AR102" s="113">
        <f t="shared" si="156"/>
        <v>98.622183187279376</v>
      </c>
      <c r="AS102" s="113">
        <f t="shared" si="157"/>
        <v>48.999146696097384</v>
      </c>
      <c r="AT102" s="112">
        <f t="shared" si="158"/>
        <v>-8733044.518999815</v>
      </c>
    </row>
    <row r="103" spans="1:55" ht="12.6" customHeight="1">
      <c r="A103" s="50"/>
      <c r="B103" s="50" t="s">
        <v>37</v>
      </c>
      <c r="C103" s="50" t="s">
        <v>160</v>
      </c>
      <c r="D103" s="50"/>
      <c r="E103" s="50"/>
      <c r="F103" s="50"/>
      <c r="G103" s="51">
        <f>SUM(G104:G106)</f>
        <v>0</v>
      </c>
      <c r="H103" s="114">
        <f>SUM(H104,H106)</f>
        <v>1283264075.5309</v>
      </c>
      <c r="I103" s="114">
        <f t="shared" ref="I103:K103" si="164">SUM(I104,I106)</f>
        <v>2662217440.6999998</v>
      </c>
      <c r="J103" s="114">
        <f t="shared" si="164"/>
        <v>1489224191.24</v>
      </c>
      <c r="K103" s="114">
        <f t="shared" si="164"/>
        <v>1262752687.56638</v>
      </c>
      <c r="L103" s="115">
        <f t="shared" si="140"/>
        <v>84.792652106661734</v>
      </c>
      <c r="M103" s="115">
        <f t="shared" si="141"/>
        <v>47.432364774620126</v>
      </c>
      <c r="N103" s="114">
        <f t="shared" si="142"/>
        <v>-226471503.67361999</v>
      </c>
      <c r="O103" s="110"/>
      <c r="P103" s="114">
        <f>SUM(P104:P106)</f>
        <v>803114163.71179986</v>
      </c>
      <c r="Q103" s="114">
        <f t="shared" ref="Q103:S103" si="165">SUM(Q104:Q106)</f>
        <v>1686235967.4000001</v>
      </c>
      <c r="R103" s="114">
        <f t="shared" si="165"/>
        <v>832002264.89999998</v>
      </c>
      <c r="S103" s="114">
        <f t="shared" si="165"/>
        <v>711514073.3043201</v>
      </c>
      <c r="T103" s="115">
        <f t="shared" si="144"/>
        <v>85.518285625080409</v>
      </c>
      <c r="U103" s="115">
        <f t="shared" si="145"/>
        <v>42.195403671847927</v>
      </c>
      <c r="V103" s="114">
        <f t="shared" si="146"/>
        <v>-120488191.59567988</v>
      </c>
      <c r="W103" s="111"/>
      <c r="X103" s="114">
        <f t="shared" ref="X103:AA103" si="166">SUM(X104:X106)</f>
        <v>538550292.02010012</v>
      </c>
      <c r="Y103" s="114">
        <f t="shared" si="166"/>
        <v>1104982991</v>
      </c>
      <c r="Z103" s="114">
        <f t="shared" si="166"/>
        <v>726520497.20000005</v>
      </c>
      <c r="AA103" s="114">
        <f t="shared" si="166"/>
        <v>618263718.26608002</v>
      </c>
      <c r="AB103" s="115">
        <f t="shared" si="148"/>
        <v>85.099280839131154</v>
      </c>
      <c r="AC103" s="115">
        <f t="shared" si="149"/>
        <v>55.95232897716884</v>
      </c>
      <c r="AD103" s="114">
        <f t="shared" si="150"/>
        <v>-108256778.93392003</v>
      </c>
      <c r="AE103" s="111"/>
      <c r="AF103" s="114">
        <f t="shared" ref="AF103:AI103" si="167">SUM(AF104:AF106)</f>
        <v>0</v>
      </c>
      <c r="AG103" s="114">
        <f t="shared" si="167"/>
        <v>0</v>
      </c>
      <c r="AH103" s="114">
        <f t="shared" si="167"/>
        <v>0</v>
      </c>
      <c r="AI103" s="114">
        <f t="shared" si="167"/>
        <v>0</v>
      </c>
      <c r="AJ103" s="115">
        <f t="shared" si="152"/>
        <v>0</v>
      </c>
      <c r="AK103" s="115">
        <f t="shared" si="153"/>
        <v>0</v>
      </c>
      <c r="AL103" s="114">
        <f t="shared" si="154"/>
        <v>0</v>
      </c>
      <c r="AM103" s="111"/>
      <c r="AN103" s="114">
        <f t="shared" ref="AN103:AQ103" si="168">SUM(AN104:AN106)</f>
        <v>7811601.3476000009</v>
      </c>
      <c r="AO103" s="114">
        <f t="shared" si="168"/>
        <v>19840431.200000003</v>
      </c>
      <c r="AP103" s="114">
        <f t="shared" si="168"/>
        <v>10033100.300000001</v>
      </c>
      <c r="AQ103" s="114">
        <f t="shared" si="168"/>
        <v>7804378.2648000009</v>
      </c>
      <c r="AR103" s="115">
        <f t="shared" si="156"/>
        <v>77.786307636135163</v>
      </c>
      <c r="AS103" s="115">
        <f t="shared" si="157"/>
        <v>39.33572907830753</v>
      </c>
      <c r="AT103" s="114">
        <f t="shared" si="158"/>
        <v>-2228722.0351999998</v>
      </c>
    </row>
    <row r="104" spans="1:55" ht="12.6" customHeight="1">
      <c r="A104" s="1"/>
      <c r="B104" s="1"/>
      <c r="C104" s="55" t="s">
        <v>49</v>
      </c>
      <c r="D104" s="1" t="s">
        <v>161</v>
      </c>
      <c r="E104" s="1"/>
      <c r="F104" s="1"/>
      <c r="G104" s="9"/>
      <c r="H104" s="116">
        <f t="shared" ref="H104:K105" si="169">P104+X104+AF104+AN104</f>
        <v>711370196.66850007</v>
      </c>
      <c r="I104" s="116">
        <f t="shared" si="169"/>
        <v>1583632455.7</v>
      </c>
      <c r="J104" s="56">
        <f t="shared" si="169"/>
        <v>825867271.17000008</v>
      </c>
      <c r="K104" s="117">
        <f t="shared" si="169"/>
        <v>787793635.00285995</v>
      </c>
      <c r="L104" s="118">
        <f t="shared" si="140"/>
        <v>95.389860151111023</v>
      </c>
      <c r="M104" s="118">
        <f t="shared" si="141"/>
        <v>49.745989491901263</v>
      </c>
      <c r="N104" s="116">
        <f t="shared" si="142"/>
        <v>-38073636.167140126</v>
      </c>
      <c r="O104" s="110"/>
      <c r="P104" s="116">
        <f>INDEX([1]CPPY!$H104:$S104,'[1]Report-Date'!$B$2)</f>
        <v>364871631.7385</v>
      </c>
      <c r="Q104" s="116">
        <f>INDEX('[1]Plan-Eco'!$H104:$S104,12)</f>
        <v>894693061.70000005</v>
      </c>
      <c r="R104" s="56">
        <f>INDEX('[1]Plan-Eco'!$H104:$S104,'[1]Report-Date'!$B$2)</f>
        <v>428639338.19999999</v>
      </c>
      <c r="S104" s="117">
        <f>INDEX('[1]Actual-Eco'!$H104:$S104,'[1]Report-Date'!$B$2)</f>
        <v>407573107.51766998</v>
      </c>
      <c r="T104" s="118">
        <f t="shared" si="144"/>
        <v>95.085324932892505</v>
      </c>
      <c r="U104" s="118">
        <f t="shared" si="145"/>
        <v>45.554517517241408</v>
      </c>
      <c r="V104" s="116">
        <f t="shared" si="146"/>
        <v>-21066230.682330012</v>
      </c>
      <c r="W104" s="111"/>
      <c r="X104" s="116">
        <f>INDEX([1]CPPY!$V104:$AG104,'[1]Report-Date'!$B$2)</f>
        <v>340638888.75700003</v>
      </c>
      <c r="Y104" s="116">
        <f>INDEX('[1]Plan-Eco'!$V104:$AH104,12)</f>
        <v>675813370.20000005</v>
      </c>
      <c r="Z104" s="56">
        <f>INDEX('[1]Plan-Eco'!$V104:$AH104,'[1]Report-Date'!$B$2)</f>
        <v>390937453.76999998</v>
      </c>
      <c r="AA104" s="117">
        <f>INDEX('[1]Actual-Eco'!$V104:$AH104,'[1]Report-Date'!$B$2)</f>
        <v>374725254.31219</v>
      </c>
      <c r="AB104" s="118">
        <f t="shared" si="148"/>
        <v>95.852994052765254</v>
      </c>
      <c r="AC104" s="118">
        <f t="shared" si="149"/>
        <v>55.448037999202924</v>
      </c>
      <c r="AD104" s="116">
        <f t="shared" si="150"/>
        <v>-16212199.457809985</v>
      </c>
      <c r="AE104" s="111"/>
      <c r="AF104" s="116">
        <f>INDEX([1]CPPY!$AJ104:$AU104,'[1]Report-Date'!$B$2)</f>
        <v>0</v>
      </c>
      <c r="AG104" s="116">
        <f>INDEX('[1]Plan-Eco'!$AJ104:$AV104,12)</f>
        <v>0</v>
      </c>
      <c r="AH104" s="56">
        <f>INDEX('[1]Plan-Eco'!$AJ104:$AV104,'[1]Report-Date'!$B$2)</f>
        <v>0</v>
      </c>
      <c r="AI104" s="117">
        <f>INDEX('[1]Actual-Eco'!$AJ104:$AV104,'[1]Report-Date'!$B$2)</f>
        <v>0</v>
      </c>
      <c r="AJ104" s="118">
        <f t="shared" si="152"/>
        <v>0</v>
      </c>
      <c r="AK104" s="118">
        <f t="shared" si="153"/>
        <v>0</v>
      </c>
      <c r="AL104" s="116">
        <f t="shared" si="154"/>
        <v>0</v>
      </c>
      <c r="AM104" s="111"/>
      <c r="AN104" s="116">
        <f>INDEX([1]CPPY!$AX104:$BI104,'[1]Report-Date'!$B$2)</f>
        <v>5859676.1730000004</v>
      </c>
      <c r="AO104" s="116">
        <f>INDEX('[1]Plan-Eco'!$AX104:$BI104,12)</f>
        <v>13126023.800000003</v>
      </c>
      <c r="AP104" s="56">
        <f>INDEX('[1]Plan-Eco'!$AX104:$BI104,'[1]Report-Date'!$B$2)</f>
        <v>6290479.2000000011</v>
      </c>
      <c r="AQ104" s="117">
        <f>INDEX('[1]Actual-Eco'!$AX104:$BJ104,'[1]Report-Date'!$B$2)</f>
        <v>5495273.1730000004</v>
      </c>
      <c r="AR104" s="118">
        <f t="shared" si="156"/>
        <v>87.358577912474445</v>
      </c>
      <c r="AS104" s="118">
        <f t="shared" si="157"/>
        <v>41.865482317653566</v>
      </c>
      <c r="AT104" s="116">
        <f t="shared" si="158"/>
        <v>-795206.0270000007</v>
      </c>
    </row>
    <row r="105" spans="1:55" ht="12.6" customHeight="1">
      <c r="A105" s="1"/>
      <c r="B105" s="1"/>
      <c r="C105" s="55" t="s">
        <v>50</v>
      </c>
      <c r="D105" s="1" t="s">
        <v>162</v>
      </c>
      <c r="E105" s="1"/>
      <c r="F105" s="1"/>
      <c r="G105" s="9"/>
      <c r="H105" s="116">
        <f t="shared" si="169"/>
        <v>66211981.548599996</v>
      </c>
      <c r="I105" s="116">
        <f t="shared" si="169"/>
        <v>148841948.90000001</v>
      </c>
      <c r="J105" s="117">
        <f t="shared" si="169"/>
        <v>79331671.159999996</v>
      </c>
      <c r="K105" s="116">
        <f t="shared" si="169"/>
        <v>74829482.268820003</v>
      </c>
      <c r="L105" s="118">
        <f t="shared" si="140"/>
        <v>94.324853081564669</v>
      </c>
      <c r="M105" s="118">
        <f t="shared" si="141"/>
        <v>50.274457450899448</v>
      </c>
      <c r="N105" s="116">
        <f t="shared" si="142"/>
        <v>-4502188.8911799937</v>
      </c>
      <c r="O105" s="110"/>
      <c r="P105" s="116">
        <f>INDEX([1]CPPY!$H105:$S105,'[1]Report-Date'!$B$2)</f>
        <v>29189102.545499999</v>
      </c>
      <c r="Q105" s="116">
        <f>INDEX('[1]Plan-Eco'!$H105:$S105,12)</f>
        <v>71816519.5</v>
      </c>
      <c r="R105" s="117">
        <f>INDEX('[1]Plan-Eco'!$H105:$S105,'[1]Report-Date'!$B$2)</f>
        <v>35067947.5</v>
      </c>
      <c r="S105" s="116">
        <f>INDEX('[1]Actual-Eco'!$H105:$S105,'[1]Report-Date'!$B$2)</f>
        <v>33190806.84338</v>
      </c>
      <c r="T105" s="118">
        <f t="shared" si="144"/>
        <v>94.647132808043594</v>
      </c>
      <c r="U105" s="118">
        <f t="shared" si="145"/>
        <v>46.216117231050163</v>
      </c>
      <c r="V105" s="116">
        <f t="shared" si="146"/>
        <v>-1877140.6566199996</v>
      </c>
      <c r="W105" s="111"/>
      <c r="X105" s="116">
        <f>INDEX([1]CPPY!$V105:$AG105,'[1]Report-Date'!$B$2)</f>
        <v>36416164.631999999</v>
      </c>
      <c r="Y105" s="116">
        <f>INDEX('[1]Plan-Eco'!$V105:$AH105,12)</f>
        <v>74480938</v>
      </c>
      <c r="Z105" s="117">
        <f>INDEX('[1]Plan-Eco'!$V105:$AH105,'[1]Report-Date'!$B$2)</f>
        <v>43088063.359999999</v>
      </c>
      <c r="AA105" s="116">
        <f>INDEX('[1]Actual-Eco'!$V105:$AH105,'[1]Report-Date'!$B$2)</f>
        <v>40991072.773040004</v>
      </c>
      <c r="AB105" s="118">
        <f t="shared" si="148"/>
        <v>95.133244747066783</v>
      </c>
      <c r="AC105" s="118">
        <f t="shared" si="149"/>
        <v>55.035655932582387</v>
      </c>
      <c r="AD105" s="116">
        <f t="shared" si="150"/>
        <v>-2096990.5869599953</v>
      </c>
      <c r="AE105" s="111"/>
      <c r="AF105" s="116">
        <f>INDEX([1]CPPY!$AJ105:$AU105,'[1]Report-Date'!$B$2)</f>
        <v>0</v>
      </c>
      <c r="AG105" s="116">
        <f>INDEX('[1]Plan-Eco'!$AJ105:$AV105,12)</f>
        <v>0</v>
      </c>
      <c r="AH105" s="117">
        <f>INDEX('[1]Plan-Eco'!$AJ105:$AV105,'[1]Report-Date'!$B$2)</f>
        <v>0</v>
      </c>
      <c r="AI105" s="116">
        <f>INDEX('[1]Actual-Eco'!$AJ105:$AV105,'[1]Report-Date'!$B$2)</f>
        <v>0</v>
      </c>
      <c r="AJ105" s="118">
        <f t="shared" si="152"/>
        <v>0</v>
      </c>
      <c r="AK105" s="118">
        <f t="shared" si="153"/>
        <v>0</v>
      </c>
      <c r="AL105" s="116">
        <f t="shared" si="154"/>
        <v>0</v>
      </c>
      <c r="AM105" s="111"/>
      <c r="AN105" s="116">
        <f>INDEX([1]CPPY!$AX105:$BI105,'[1]Report-Date'!$B$2)</f>
        <v>606714.37109999999</v>
      </c>
      <c r="AO105" s="116">
        <f>INDEX('[1]Plan-Eco'!$AX105:$BI105,12)</f>
        <v>2544491.4</v>
      </c>
      <c r="AP105" s="117">
        <f>INDEX('[1]Plan-Eco'!$AX105:$BI105,'[1]Report-Date'!$B$2)</f>
        <v>1175660.2999999998</v>
      </c>
      <c r="AQ105" s="116">
        <f>INDEX('[1]Actual-Eco'!$AX105:$BJ105,'[1]Report-Date'!$B$2)</f>
        <v>647602.65240000002</v>
      </c>
      <c r="AR105" s="118">
        <f t="shared" si="156"/>
        <v>55.084164396807488</v>
      </c>
      <c r="AS105" s="118">
        <f t="shared" si="157"/>
        <v>25.451162947534428</v>
      </c>
      <c r="AT105" s="116">
        <f t="shared" si="158"/>
        <v>-528057.64759999979</v>
      </c>
    </row>
    <row r="106" spans="1:55" ht="12.6" customHeight="1">
      <c r="A106" s="1"/>
      <c r="B106" s="1"/>
      <c r="C106" s="55" t="s">
        <v>82</v>
      </c>
      <c r="D106" s="1" t="s">
        <v>163</v>
      </c>
      <c r="E106" s="1"/>
      <c r="F106" s="1"/>
      <c r="G106" s="92">
        <f>SUM(G107:G118)</f>
        <v>0</v>
      </c>
      <c r="H106" s="116">
        <f>SUM(H107:H118)</f>
        <v>571893878.86239982</v>
      </c>
      <c r="I106" s="116">
        <f t="shared" ref="I106:K106" si="170">SUM(I107:I118)</f>
        <v>1078584985</v>
      </c>
      <c r="J106" s="116">
        <f t="shared" si="170"/>
        <v>663356920.06999993</v>
      </c>
      <c r="K106" s="116">
        <f t="shared" si="170"/>
        <v>474959052.56352007</v>
      </c>
      <c r="L106" s="118">
        <f t="shared" si="140"/>
        <v>71.599321299520113</v>
      </c>
      <c r="M106" s="118">
        <f t="shared" si="141"/>
        <v>44.035385173058025</v>
      </c>
      <c r="N106" s="116">
        <f t="shared" si="142"/>
        <v>-188397867.50647986</v>
      </c>
      <c r="O106" s="110"/>
      <c r="P106" s="116">
        <f t="shared" ref="P106:S106" si="171">SUM(P107:P118)</f>
        <v>409053429.42779988</v>
      </c>
      <c r="Q106" s="116">
        <f t="shared" si="171"/>
        <v>719726386.19999993</v>
      </c>
      <c r="R106" s="116">
        <f t="shared" si="171"/>
        <v>368294979.19999999</v>
      </c>
      <c r="S106" s="116">
        <f t="shared" si="171"/>
        <v>270750158.94327009</v>
      </c>
      <c r="T106" s="118">
        <f t="shared" si="144"/>
        <v>73.514485462545807</v>
      </c>
      <c r="U106" s="118">
        <f t="shared" si="145"/>
        <v>37.618484487246953</v>
      </c>
      <c r="V106" s="116">
        <f t="shared" si="146"/>
        <v>-97544820.256729901</v>
      </c>
      <c r="W106" s="111"/>
      <c r="X106" s="116">
        <f t="shared" ref="X106:AA106" si="172">SUM(X107:X118)</f>
        <v>161495238.6311</v>
      </c>
      <c r="Y106" s="116">
        <f t="shared" si="172"/>
        <v>354688682.80000007</v>
      </c>
      <c r="Z106" s="116">
        <f t="shared" si="172"/>
        <v>292494980.06999999</v>
      </c>
      <c r="AA106" s="116">
        <f t="shared" si="172"/>
        <v>202547391.18085</v>
      </c>
      <c r="AB106" s="118">
        <f t="shared" si="148"/>
        <v>69.248159791452252</v>
      </c>
      <c r="AC106" s="118">
        <f t="shared" si="149"/>
        <v>57.105681969295119</v>
      </c>
      <c r="AD106" s="116">
        <f t="shared" si="150"/>
        <v>-89947588.889149994</v>
      </c>
      <c r="AE106" s="111"/>
      <c r="AF106" s="116">
        <f t="shared" ref="AF106:AI106" si="173">SUM(AF107:AF118)</f>
        <v>0</v>
      </c>
      <c r="AG106" s="116">
        <f t="shared" si="173"/>
        <v>0</v>
      </c>
      <c r="AH106" s="116">
        <f t="shared" si="173"/>
        <v>0</v>
      </c>
      <c r="AI106" s="116">
        <f t="shared" si="173"/>
        <v>0</v>
      </c>
      <c r="AJ106" s="118">
        <f t="shared" si="152"/>
        <v>0</v>
      </c>
      <c r="AK106" s="118">
        <f t="shared" si="153"/>
        <v>0</v>
      </c>
      <c r="AL106" s="116">
        <f t="shared" si="154"/>
        <v>0</v>
      </c>
      <c r="AM106" s="111"/>
      <c r="AN106" s="116">
        <f t="shared" ref="AN106:AQ106" si="174">SUM(AN107:AN118)</f>
        <v>1345210.8035000002</v>
      </c>
      <c r="AO106" s="116">
        <f t="shared" si="174"/>
        <v>4169916</v>
      </c>
      <c r="AP106" s="116">
        <f t="shared" si="174"/>
        <v>2566960.7999999998</v>
      </c>
      <c r="AQ106" s="116">
        <f t="shared" si="174"/>
        <v>1661502.4394</v>
      </c>
      <c r="AR106" s="118">
        <f t="shared" si="156"/>
        <v>64.726443792986643</v>
      </c>
      <c r="AS106" s="118">
        <f t="shared" si="157"/>
        <v>39.844985831848888</v>
      </c>
      <c r="AT106" s="116">
        <f t="shared" si="158"/>
        <v>-905458.36059999978</v>
      </c>
    </row>
    <row r="107" spans="1:55" ht="12.6" customHeight="1">
      <c r="A107" s="1"/>
      <c r="B107" s="1"/>
      <c r="C107" s="1"/>
      <c r="D107" s="1" t="s">
        <v>72</v>
      </c>
      <c r="E107" s="1" t="s">
        <v>164</v>
      </c>
      <c r="F107" s="1"/>
      <c r="G107" s="9"/>
      <c r="H107" s="116">
        <f t="shared" ref="H107:K118" si="175">P107+X107+AF107+AN107</f>
        <v>12584826.2947</v>
      </c>
      <c r="I107" s="116">
        <f t="shared" si="175"/>
        <v>35024294.600000009</v>
      </c>
      <c r="J107" s="117">
        <f t="shared" si="175"/>
        <v>18533565.580000002</v>
      </c>
      <c r="K107" s="116">
        <f t="shared" si="175"/>
        <v>16000205.585400002</v>
      </c>
      <c r="L107" s="118">
        <f t="shared" si="140"/>
        <v>86.330962686781604</v>
      </c>
      <c r="M107" s="118">
        <f t="shared" si="141"/>
        <v>45.683162981960521</v>
      </c>
      <c r="N107" s="116">
        <f t="shared" si="142"/>
        <v>-2533359.9945999999</v>
      </c>
      <c r="O107" s="110"/>
      <c r="P107" s="116">
        <f>INDEX([1]CPPY!$H107:$S107,'[1]Report-Date'!$B$2)</f>
        <v>7750820.5801999997</v>
      </c>
      <c r="Q107" s="116">
        <f>INDEX('[1]Plan-Eco'!$H107:$S107,12)</f>
        <v>24035781.700000003</v>
      </c>
      <c r="R107" s="117">
        <f>INDEX('[1]Plan-Eco'!$H107:$S107,'[1]Report-Date'!$B$2)</f>
        <v>12325123.800000001</v>
      </c>
      <c r="S107" s="116">
        <f>INDEX('[1]Actual-Eco'!$H107:$S107,'[1]Report-Date'!$B$2)</f>
        <v>9974286.2555300016</v>
      </c>
      <c r="T107" s="118">
        <f t="shared" si="144"/>
        <v>80.926458974229547</v>
      </c>
      <c r="U107" s="118">
        <f t="shared" si="145"/>
        <v>41.497657034928054</v>
      </c>
      <c r="V107" s="116">
        <f t="shared" si="146"/>
        <v>-2350837.5444699991</v>
      </c>
      <c r="W107" s="111"/>
      <c r="X107" s="116">
        <f>INDEX([1]CPPY!$V107:$AG107,'[1]Report-Date'!$B$2)</f>
        <v>4774898.3289999999</v>
      </c>
      <c r="Y107" s="116">
        <f>INDEX('[1]Plan-Eco'!$V107:$AH107,12)</f>
        <v>10778771.199999999</v>
      </c>
      <c r="Z107" s="117">
        <f>INDEX('[1]Plan-Eco'!$V107:$AH107,'[1]Report-Date'!$B$2)</f>
        <v>6114448.7800000003</v>
      </c>
      <c r="AA107" s="116">
        <f>INDEX('[1]Actual-Eco'!$V107:$AH107,'[1]Report-Date'!$B$2)</f>
        <v>5963211.5781699996</v>
      </c>
      <c r="AB107" s="118">
        <f t="shared" si="148"/>
        <v>97.526560328304839</v>
      </c>
      <c r="AC107" s="118">
        <f t="shared" si="149"/>
        <v>55.323667860859679</v>
      </c>
      <c r="AD107" s="116">
        <f t="shared" si="150"/>
        <v>-151237.20183000062</v>
      </c>
      <c r="AE107" s="111"/>
      <c r="AF107" s="116">
        <f>INDEX([1]CPPY!$AJ107:$AU107,'[1]Report-Date'!$B$2)</f>
        <v>0</v>
      </c>
      <c r="AG107" s="116">
        <f>INDEX('[1]Plan-Eco'!$AJ107:$AV107,12)</f>
        <v>0</v>
      </c>
      <c r="AH107" s="117">
        <f>INDEX('[1]Plan-Eco'!$AJ107:$AV107,'[1]Report-Date'!$B$2)</f>
        <v>0</v>
      </c>
      <c r="AI107" s="116">
        <f>INDEX('[1]Actual-Eco'!$AJ107:$AV107,'[1]Report-Date'!$B$2)</f>
        <v>0</v>
      </c>
      <c r="AJ107" s="118">
        <f t="shared" si="152"/>
        <v>0</v>
      </c>
      <c r="AK107" s="118">
        <f t="shared" si="153"/>
        <v>0</v>
      </c>
      <c r="AL107" s="116">
        <f t="shared" si="154"/>
        <v>0</v>
      </c>
      <c r="AM107" s="111"/>
      <c r="AN107" s="116">
        <f>INDEX([1]CPPY!$AX107:$BI107,'[1]Report-Date'!$B$2)</f>
        <v>59107.385499999997</v>
      </c>
      <c r="AO107" s="116">
        <f>INDEX('[1]Plan-Eco'!$AX107:$BI107,12)</f>
        <v>209741.7</v>
      </c>
      <c r="AP107" s="117">
        <f>INDEX('[1]Plan-Eco'!$AX107:$BI107,'[1]Report-Date'!$B$2)</f>
        <v>93993</v>
      </c>
      <c r="AQ107" s="116">
        <f>INDEX('[1]Actual-Eco'!$AX107:$BJ107,'[1]Report-Date'!$B$2)</f>
        <v>62707.751700000001</v>
      </c>
      <c r="AR107" s="118">
        <f t="shared" si="156"/>
        <v>66.715342312725411</v>
      </c>
      <c r="AS107" s="118">
        <f t="shared" si="157"/>
        <v>29.897608200944305</v>
      </c>
      <c r="AT107" s="116">
        <f t="shared" si="158"/>
        <v>-31285.248299999999</v>
      </c>
    </row>
    <row r="108" spans="1:55" ht="12.6" customHeight="1">
      <c r="A108" s="1"/>
      <c r="B108" s="1"/>
      <c r="C108" s="1"/>
      <c r="D108" s="1" t="s">
        <v>74</v>
      </c>
      <c r="E108" s="1" t="s">
        <v>165</v>
      </c>
      <c r="F108" s="1"/>
      <c r="G108" s="9"/>
      <c r="H108" s="116">
        <f t="shared" si="175"/>
        <v>53827123.8552</v>
      </c>
      <c r="I108" s="116">
        <f t="shared" si="175"/>
        <v>121633340.09999999</v>
      </c>
      <c r="J108" s="117">
        <f t="shared" si="175"/>
        <v>67949124.829999983</v>
      </c>
      <c r="K108" s="116">
        <f t="shared" si="175"/>
        <v>58798615.155869998</v>
      </c>
      <c r="L108" s="118">
        <f t="shared" si="140"/>
        <v>86.533292817201996</v>
      </c>
      <c r="M108" s="118">
        <f t="shared" si="141"/>
        <v>48.340870280738102</v>
      </c>
      <c r="N108" s="116">
        <f t="shared" si="142"/>
        <v>-9150509.6741299853</v>
      </c>
      <c r="O108" s="110"/>
      <c r="P108" s="116">
        <f>INDEX([1]CPPY!$H108:$S108,'[1]Report-Date'!$B$2)</f>
        <v>20123244.125500001</v>
      </c>
      <c r="Q108" s="116">
        <f>INDEX('[1]Plan-Eco'!$H108:$S108,12)</f>
        <v>45270479.099999994</v>
      </c>
      <c r="R108" s="117">
        <f>INDEX('[1]Plan-Eco'!$H108:$S108,'[1]Report-Date'!$B$2)</f>
        <v>26260236</v>
      </c>
      <c r="S108" s="116">
        <f>INDEX('[1]Actual-Eco'!$H108:$S108,'[1]Report-Date'!$B$2)</f>
        <v>21001179.227580003</v>
      </c>
      <c r="T108" s="118">
        <f t="shared" si="144"/>
        <v>79.973307275608647</v>
      </c>
      <c r="U108" s="118">
        <f t="shared" si="145"/>
        <v>46.39045056534426</v>
      </c>
      <c r="V108" s="116">
        <f t="shared" si="146"/>
        <v>-5259056.7724199966</v>
      </c>
      <c r="W108" s="111"/>
      <c r="X108" s="116">
        <f>INDEX([1]CPPY!$V108:$AG108,'[1]Report-Date'!$B$2)</f>
        <v>33510963.379999999</v>
      </c>
      <c r="Y108" s="116">
        <f>INDEX('[1]Plan-Eco'!$V108:$AH108,12)</f>
        <v>75906569.200000003</v>
      </c>
      <c r="Z108" s="117">
        <f>INDEX('[1]Plan-Eco'!$V108:$AH108,'[1]Report-Date'!$B$2)</f>
        <v>41433470.229999997</v>
      </c>
      <c r="AA108" s="116">
        <f>INDEX('[1]Actual-Eco'!$V108:$AH108,'[1]Report-Date'!$B$2)</f>
        <v>37600497.966789998</v>
      </c>
      <c r="AB108" s="118">
        <f t="shared" si="148"/>
        <v>90.749091876850017</v>
      </c>
      <c r="AC108" s="118">
        <f t="shared" si="149"/>
        <v>49.535235702353411</v>
      </c>
      <c r="AD108" s="116">
        <f t="shared" si="150"/>
        <v>-3832972.2632099986</v>
      </c>
      <c r="AE108" s="111"/>
      <c r="AF108" s="116">
        <f>INDEX([1]CPPY!$AJ108:$AU108,'[1]Report-Date'!$B$2)</f>
        <v>0</v>
      </c>
      <c r="AG108" s="116">
        <f>INDEX('[1]Plan-Eco'!$AJ108:$AV108,12)</f>
        <v>0</v>
      </c>
      <c r="AH108" s="117">
        <f>INDEX('[1]Plan-Eco'!$AJ108:$AV108,'[1]Report-Date'!$B$2)</f>
        <v>0</v>
      </c>
      <c r="AI108" s="116">
        <f>INDEX('[1]Actual-Eco'!$AJ108:$AV108,'[1]Report-Date'!$B$2)</f>
        <v>0</v>
      </c>
      <c r="AJ108" s="118">
        <f t="shared" si="152"/>
        <v>0</v>
      </c>
      <c r="AK108" s="118">
        <f t="shared" si="153"/>
        <v>0</v>
      </c>
      <c r="AL108" s="116">
        <f t="shared" si="154"/>
        <v>0</v>
      </c>
      <c r="AM108" s="111"/>
      <c r="AN108" s="116">
        <f>INDEX([1]CPPY!$AX108:$BI108,'[1]Report-Date'!$B$2)</f>
        <v>192916.34969999999</v>
      </c>
      <c r="AO108" s="116">
        <f>INDEX('[1]Plan-Eco'!$AX108:$BI108,12)</f>
        <v>456291.8</v>
      </c>
      <c r="AP108" s="117">
        <f>INDEX('[1]Plan-Eco'!$AX108:$BI108,'[1]Report-Date'!$B$2)</f>
        <v>255418.59999999998</v>
      </c>
      <c r="AQ108" s="116">
        <f>INDEX('[1]Actual-Eco'!$AX108:$BJ108,'[1]Report-Date'!$B$2)</f>
        <v>196937.9615</v>
      </c>
      <c r="AR108" s="118">
        <f t="shared" si="156"/>
        <v>77.104001627132874</v>
      </c>
      <c r="AS108" s="118">
        <f t="shared" si="157"/>
        <v>43.160530498246956</v>
      </c>
      <c r="AT108" s="116">
        <f t="shared" si="158"/>
        <v>-58480.638499999972</v>
      </c>
    </row>
    <row r="109" spans="1:55" ht="12.6" customHeight="1">
      <c r="A109" s="1"/>
      <c r="B109" s="1"/>
      <c r="C109" s="1"/>
      <c r="D109" s="1" t="s">
        <v>166</v>
      </c>
      <c r="E109" s="1" t="s">
        <v>167</v>
      </c>
      <c r="F109" s="1"/>
      <c r="G109" s="9"/>
      <c r="H109" s="116">
        <f t="shared" si="175"/>
        <v>22122661.925999999</v>
      </c>
      <c r="I109" s="116">
        <f t="shared" si="175"/>
        <v>41808379.5</v>
      </c>
      <c r="J109" s="117">
        <f t="shared" si="175"/>
        <v>25413802.460000001</v>
      </c>
      <c r="K109" s="116">
        <f t="shared" si="175"/>
        <v>23262411.739799999</v>
      </c>
      <c r="L109" s="118">
        <f t="shared" si="140"/>
        <v>91.534557949027189</v>
      </c>
      <c r="M109" s="118">
        <f t="shared" si="141"/>
        <v>55.640548660346901</v>
      </c>
      <c r="N109" s="116">
        <f t="shared" si="142"/>
        <v>-2151390.7202000022</v>
      </c>
      <c r="O109" s="110"/>
      <c r="P109" s="116">
        <f>INDEX([1]CPPY!$H109:$S109,'[1]Report-Date'!$B$2)</f>
        <v>15569380.706</v>
      </c>
      <c r="Q109" s="116">
        <f>INDEX('[1]Plan-Eco'!$H109:$S109,12)</f>
        <v>29029558.499999996</v>
      </c>
      <c r="R109" s="117">
        <f>INDEX('[1]Plan-Eco'!$H109:$S109,'[1]Report-Date'!$B$2)</f>
        <v>17611884.800000001</v>
      </c>
      <c r="S109" s="116">
        <f>INDEX('[1]Actual-Eco'!$H109:$S109,'[1]Report-Date'!$B$2)</f>
        <v>15948898.986049999</v>
      </c>
      <c r="T109" s="118">
        <f t="shared" si="144"/>
        <v>90.557593166007976</v>
      </c>
      <c r="U109" s="118">
        <f t="shared" si="145"/>
        <v>54.940205122478872</v>
      </c>
      <c r="V109" s="116">
        <f t="shared" si="146"/>
        <v>-1662985.8139500022</v>
      </c>
      <c r="W109" s="111"/>
      <c r="X109" s="116">
        <f>INDEX([1]CPPY!$V109:$AG109,'[1]Report-Date'!$B$2)</f>
        <v>6441146.5640000002</v>
      </c>
      <c r="Y109" s="116">
        <f>INDEX('[1]Plan-Eco'!$V109:$AH109,12)</f>
        <v>12521332.4</v>
      </c>
      <c r="Z109" s="117">
        <f>INDEX('[1]Plan-Eco'!$V109:$AH109,'[1]Report-Date'!$B$2)</f>
        <v>7659886.46</v>
      </c>
      <c r="AA109" s="116">
        <f>INDEX('[1]Actual-Eco'!$V109:$AH109,'[1]Report-Date'!$B$2)</f>
        <v>7189631.0857499996</v>
      </c>
      <c r="AB109" s="118">
        <f t="shared" si="148"/>
        <v>93.860804899580714</v>
      </c>
      <c r="AC109" s="118">
        <f t="shared" si="149"/>
        <v>57.419057781342822</v>
      </c>
      <c r="AD109" s="116">
        <f t="shared" si="150"/>
        <v>-470255.37425000034</v>
      </c>
      <c r="AE109" s="111"/>
      <c r="AF109" s="116">
        <f>INDEX([1]CPPY!$AJ109:$AU109,'[1]Report-Date'!$B$2)</f>
        <v>0</v>
      </c>
      <c r="AG109" s="116">
        <f>INDEX('[1]Plan-Eco'!$AJ109:$AV109,12)</f>
        <v>0</v>
      </c>
      <c r="AH109" s="117">
        <f>INDEX('[1]Plan-Eco'!$AJ109:$AV109,'[1]Report-Date'!$B$2)</f>
        <v>0</v>
      </c>
      <c r="AI109" s="116">
        <f>INDEX('[1]Actual-Eco'!$AJ109:$AV109,'[1]Report-Date'!$B$2)</f>
        <v>0</v>
      </c>
      <c r="AJ109" s="118">
        <f t="shared" si="152"/>
        <v>0</v>
      </c>
      <c r="AK109" s="118">
        <f t="shared" si="153"/>
        <v>0</v>
      </c>
      <c r="AL109" s="116">
        <f t="shared" si="154"/>
        <v>0</v>
      </c>
      <c r="AM109" s="111"/>
      <c r="AN109" s="116">
        <f>INDEX([1]CPPY!$AX109:$BI109,'[1]Report-Date'!$B$2)</f>
        <v>112134.656</v>
      </c>
      <c r="AO109" s="116">
        <f>INDEX('[1]Plan-Eco'!$AX109:$BI109,12)</f>
        <v>257488.59999999998</v>
      </c>
      <c r="AP109" s="117">
        <f>INDEX('[1]Plan-Eco'!$AX109:$BI109,'[1]Report-Date'!$B$2)</f>
        <v>142031.19999999998</v>
      </c>
      <c r="AQ109" s="116">
        <f>INDEX('[1]Actual-Eco'!$AX109:$BJ109,'[1]Report-Date'!$B$2)</f>
        <v>123881.66800000001</v>
      </c>
      <c r="AR109" s="118">
        <f t="shared" si="156"/>
        <v>87.22144711866126</v>
      </c>
      <c r="AS109" s="118">
        <f t="shared" si="157"/>
        <v>48.111515616613715</v>
      </c>
      <c r="AT109" s="116">
        <f t="shared" si="158"/>
        <v>-18149.531999999977</v>
      </c>
    </row>
    <row r="110" spans="1:55" ht="12.6" customHeight="1">
      <c r="A110" s="1"/>
      <c r="B110" s="1"/>
      <c r="C110" s="1"/>
      <c r="D110" s="1" t="s">
        <v>168</v>
      </c>
      <c r="E110" s="1" t="s">
        <v>169</v>
      </c>
      <c r="F110" s="1"/>
      <c r="G110" s="9"/>
      <c r="H110" s="116">
        <f t="shared" si="175"/>
        <v>4370095.1684000008</v>
      </c>
      <c r="I110" s="116">
        <f t="shared" si="175"/>
        <v>11800654.100000001</v>
      </c>
      <c r="J110" s="117">
        <f t="shared" si="175"/>
        <v>6804292.9400000004</v>
      </c>
      <c r="K110" s="116">
        <f t="shared" si="175"/>
        <v>5390553.7326699998</v>
      </c>
      <c r="L110" s="118">
        <f t="shared" si="140"/>
        <v>79.222834469410714</v>
      </c>
      <c r="M110" s="118">
        <f t="shared" si="141"/>
        <v>45.680126601372031</v>
      </c>
      <c r="N110" s="116">
        <f t="shared" si="142"/>
        <v>-1413739.2073300006</v>
      </c>
      <c r="O110" s="110"/>
      <c r="P110" s="116">
        <f>INDEX([1]CPPY!$H110:$S110,'[1]Report-Date'!$B$2)</f>
        <v>2878181.0366000002</v>
      </c>
      <c r="Q110" s="116">
        <f>INDEX('[1]Plan-Eco'!$H110:$S110,12)</f>
        <v>8231993.3000000007</v>
      </c>
      <c r="R110" s="117">
        <f>INDEX('[1]Plan-Eco'!$H110:$S110,'[1]Report-Date'!$B$2)</f>
        <v>4577769.1000000006</v>
      </c>
      <c r="S110" s="116">
        <f>INDEX('[1]Actual-Eco'!$H110:$S110,'[1]Report-Date'!$B$2)</f>
        <v>3507253.4113400001</v>
      </c>
      <c r="T110" s="118">
        <f t="shared" si="144"/>
        <v>76.61490421917523</v>
      </c>
      <c r="U110" s="118">
        <f t="shared" si="145"/>
        <v>42.605153861580519</v>
      </c>
      <c r="V110" s="116">
        <f t="shared" si="146"/>
        <v>-1070515.6886600005</v>
      </c>
      <c r="W110" s="111"/>
      <c r="X110" s="116">
        <f>INDEX([1]CPPY!$V110:$AG110,'[1]Report-Date'!$B$2)</f>
        <v>1416004.0771000001</v>
      </c>
      <c r="Y110" s="116">
        <f>INDEX('[1]Plan-Eco'!$V110:$AH110,12)</f>
        <v>3380393.4</v>
      </c>
      <c r="Z110" s="117">
        <f>INDEX('[1]Plan-Eco'!$V110:$AH110,'[1]Report-Date'!$B$2)</f>
        <v>2131916.2400000002</v>
      </c>
      <c r="AA110" s="116">
        <f>INDEX('[1]Actual-Eco'!$V110:$AH110,'[1]Report-Date'!$B$2)</f>
        <v>1795480.8892300001</v>
      </c>
      <c r="AB110" s="118">
        <f t="shared" si="148"/>
        <v>84.219110279398208</v>
      </c>
      <c r="AC110" s="118">
        <f t="shared" si="149"/>
        <v>53.1145543364864</v>
      </c>
      <c r="AD110" s="116">
        <f t="shared" si="150"/>
        <v>-336435.35077000014</v>
      </c>
      <c r="AE110" s="111"/>
      <c r="AF110" s="116">
        <f>INDEX([1]CPPY!$AJ110:$AU110,'[1]Report-Date'!$B$2)</f>
        <v>0</v>
      </c>
      <c r="AG110" s="116">
        <f>INDEX('[1]Plan-Eco'!$AJ110:$AV110,12)</f>
        <v>0</v>
      </c>
      <c r="AH110" s="117">
        <f>INDEX('[1]Plan-Eco'!$AJ110:$AV110,'[1]Report-Date'!$B$2)</f>
        <v>0</v>
      </c>
      <c r="AI110" s="116">
        <f>INDEX('[1]Actual-Eco'!$AJ110:$AV110,'[1]Report-Date'!$B$2)</f>
        <v>0</v>
      </c>
      <c r="AJ110" s="118">
        <f t="shared" si="152"/>
        <v>0</v>
      </c>
      <c r="AK110" s="118">
        <f t="shared" si="153"/>
        <v>0</v>
      </c>
      <c r="AL110" s="116">
        <f t="shared" si="154"/>
        <v>0</v>
      </c>
      <c r="AM110" s="111"/>
      <c r="AN110" s="116">
        <f>INDEX([1]CPPY!$AX110:$BI110,'[1]Report-Date'!$B$2)</f>
        <v>75910.054699999993</v>
      </c>
      <c r="AO110" s="116">
        <f>INDEX('[1]Plan-Eco'!$AX110:$BI110,12)</f>
        <v>188267.40000000002</v>
      </c>
      <c r="AP110" s="117">
        <f>INDEX('[1]Plan-Eco'!$AX110:$BI110,'[1]Report-Date'!$B$2)</f>
        <v>94607.6</v>
      </c>
      <c r="AQ110" s="116">
        <f>INDEX('[1]Actual-Eco'!$AX110:$BJ110,'[1]Report-Date'!$B$2)</f>
        <v>87819.432100000005</v>
      </c>
      <c r="AR110" s="118">
        <f t="shared" si="156"/>
        <v>92.824923261978952</v>
      </c>
      <c r="AS110" s="118">
        <f t="shared" si="157"/>
        <v>46.646117224755848</v>
      </c>
      <c r="AT110" s="116">
        <f t="shared" si="158"/>
        <v>-6788.1679000000004</v>
      </c>
    </row>
    <row r="111" spans="1:55" ht="12.6" customHeight="1">
      <c r="A111" s="1"/>
      <c r="B111" s="1"/>
      <c r="C111" s="1"/>
      <c r="D111" s="1" t="s">
        <v>170</v>
      </c>
      <c r="E111" s="1" t="s">
        <v>171</v>
      </c>
      <c r="F111" s="1"/>
      <c r="G111" s="9"/>
      <c r="H111" s="116">
        <f t="shared" si="175"/>
        <v>7615743.1975000007</v>
      </c>
      <c r="I111" s="116">
        <f t="shared" si="175"/>
        <v>20848986.199999999</v>
      </c>
      <c r="J111" s="117">
        <f t="shared" si="175"/>
        <v>11568798.84</v>
      </c>
      <c r="K111" s="116">
        <f t="shared" si="175"/>
        <v>8087555.1436899984</v>
      </c>
      <c r="L111" s="118">
        <f t="shared" si="140"/>
        <v>69.908339280018112</v>
      </c>
      <c r="M111" s="118">
        <f t="shared" si="141"/>
        <v>38.791119463113269</v>
      </c>
      <c r="N111" s="116">
        <f t="shared" si="142"/>
        <v>-3481243.6963100014</v>
      </c>
      <c r="O111" s="110"/>
      <c r="P111" s="116">
        <f>INDEX([1]CPPY!$H111:$S111,'[1]Report-Date'!$B$2)</f>
        <v>3943779.7719000001</v>
      </c>
      <c r="Q111" s="116">
        <f>INDEX('[1]Plan-Eco'!$H111:$S111,12)</f>
        <v>11284258.199999999</v>
      </c>
      <c r="R111" s="117">
        <f>INDEX('[1]Plan-Eco'!$H111:$S111,'[1]Report-Date'!$B$2)</f>
        <v>6755239</v>
      </c>
      <c r="S111" s="116">
        <f>INDEX('[1]Actual-Eco'!$H111:$S111,'[1]Report-Date'!$B$2)</f>
        <v>4250409.2662699996</v>
      </c>
      <c r="T111" s="118">
        <f t="shared" si="144"/>
        <v>62.920190777409942</v>
      </c>
      <c r="U111" s="118">
        <f t="shared" si="145"/>
        <v>37.666714027068252</v>
      </c>
      <c r="V111" s="116">
        <f t="shared" si="146"/>
        <v>-2504829.7337300004</v>
      </c>
      <c r="W111" s="111"/>
      <c r="X111" s="116">
        <f>INDEX([1]CPPY!$V111:$AG111,'[1]Report-Date'!$B$2)</f>
        <v>3646640.173</v>
      </c>
      <c r="Y111" s="116">
        <f>INDEX('[1]Plan-Eco'!$V111:$AH111,12)</f>
        <v>9504505.6999999993</v>
      </c>
      <c r="Z111" s="117">
        <f>INDEX('[1]Plan-Eco'!$V111:$AH111,'[1]Report-Date'!$B$2)</f>
        <v>4783352.84</v>
      </c>
      <c r="AA111" s="116">
        <f>INDEX('[1]Actual-Eco'!$V111:$AH111,'[1]Report-Date'!$B$2)</f>
        <v>3814243.5302199996</v>
      </c>
      <c r="AB111" s="118">
        <f t="shared" si="148"/>
        <v>79.739957678304989</v>
      </c>
      <c r="AC111" s="118">
        <f t="shared" si="149"/>
        <v>40.130898445565663</v>
      </c>
      <c r="AD111" s="116">
        <f t="shared" si="150"/>
        <v>-969109.30978000024</v>
      </c>
      <c r="AE111" s="111"/>
      <c r="AF111" s="116">
        <f>INDEX([1]CPPY!$AJ111:$AU111,'[1]Report-Date'!$B$2)</f>
        <v>0</v>
      </c>
      <c r="AG111" s="116">
        <f>INDEX('[1]Plan-Eco'!$AJ111:$AV111,12)</f>
        <v>0</v>
      </c>
      <c r="AH111" s="117">
        <f>INDEX('[1]Plan-Eco'!$AJ111:$AV111,'[1]Report-Date'!$B$2)</f>
        <v>0</v>
      </c>
      <c r="AI111" s="116">
        <f>INDEX('[1]Actual-Eco'!$AJ111:$AV111,'[1]Report-Date'!$B$2)</f>
        <v>0</v>
      </c>
      <c r="AJ111" s="118">
        <f t="shared" si="152"/>
        <v>0</v>
      </c>
      <c r="AK111" s="118">
        <f t="shared" si="153"/>
        <v>0</v>
      </c>
      <c r="AL111" s="116">
        <f t="shared" si="154"/>
        <v>0</v>
      </c>
      <c r="AM111" s="111"/>
      <c r="AN111" s="116">
        <f>INDEX([1]CPPY!$AX111:$BI111,'[1]Report-Date'!$B$2)</f>
        <v>25323.2526</v>
      </c>
      <c r="AO111" s="116">
        <f>INDEX('[1]Plan-Eco'!$AX111:$BI111,12)</f>
        <v>60222.3</v>
      </c>
      <c r="AP111" s="117">
        <f>INDEX('[1]Plan-Eco'!$AX111:$BI111,'[1]Report-Date'!$B$2)</f>
        <v>30207</v>
      </c>
      <c r="AQ111" s="116">
        <f>INDEX('[1]Actual-Eco'!$AX111:$BJ111,'[1]Report-Date'!$B$2)</f>
        <v>22902.3472</v>
      </c>
      <c r="AR111" s="118">
        <f t="shared" si="156"/>
        <v>75.818013043334332</v>
      </c>
      <c r="AS111" s="118">
        <f t="shared" si="157"/>
        <v>38.029678707057016</v>
      </c>
      <c r="AT111" s="116">
        <f t="shared" si="158"/>
        <v>-7304.6527999999998</v>
      </c>
    </row>
    <row r="112" spans="1:55" ht="12.6" customHeight="1">
      <c r="A112" s="1"/>
      <c r="B112" s="1"/>
      <c r="C112" s="1"/>
      <c r="D112" s="1" t="s">
        <v>172</v>
      </c>
      <c r="E112" s="1" t="s">
        <v>173</v>
      </c>
      <c r="F112" s="1"/>
      <c r="G112" s="9"/>
      <c r="H112" s="116">
        <f t="shared" si="175"/>
        <v>8645258.4174000006</v>
      </c>
      <c r="I112" s="116">
        <f t="shared" si="175"/>
        <v>21252399.100000001</v>
      </c>
      <c r="J112" s="117">
        <f t="shared" si="175"/>
        <v>14992512.91</v>
      </c>
      <c r="K112" s="116">
        <f t="shared" si="175"/>
        <v>9319995.3687299993</v>
      </c>
      <c r="L112" s="118">
        <f t="shared" si="140"/>
        <v>62.164331120992841</v>
      </c>
      <c r="M112" s="118">
        <f t="shared" si="141"/>
        <v>43.853850687050191</v>
      </c>
      <c r="N112" s="116">
        <f t="shared" si="142"/>
        <v>-5672517.5412700009</v>
      </c>
      <c r="O112" s="110"/>
      <c r="P112" s="116">
        <f>INDEX([1]CPPY!$H112:$S112,'[1]Report-Date'!$B$2)</f>
        <v>5361386.1403999999</v>
      </c>
      <c r="Q112" s="116">
        <f>INDEX('[1]Plan-Eco'!$H112:$S112,12)</f>
        <v>18018023.600000001</v>
      </c>
      <c r="R112" s="117">
        <f>INDEX('[1]Plan-Eco'!$H112:$S112,'[1]Report-Date'!$B$2)</f>
        <v>9933197.1999999993</v>
      </c>
      <c r="S112" s="116">
        <f>INDEX('[1]Actual-Eco'!$H112:$S112,'[1]Report-Date'!$B$2)</f>
        <v>6409831.0879199998</v>
      </c>
      <c r="T112" s="118">
        <f t="shared" si="144"/>
        <v>64.52938524083666</v>
      </c>
      <c r="U112" s="118">
        <f t="shared" si="145"/>
        <v>35.574551516959936</v>
      </c>
      <c r="V112" s="116">
        <f t="shared" si="146"/>
        <v>-3523366.1120799994</v>
      </c>
      <c r="W112" s="111"/>
      <c r="X112" s="116">
        <f>INDEX([1]CPPY!$V112:$AG112,'[1]Report-Date'!$B$2)</f>
        <v>3178668.4270000001</v>
      </c>
      <c r="Y112" s="116">
        <f>INDEX('[1]Plan-Eco'!$V112:$AH112,12)</f>
        <v>3167193.5</v>
      </c>
      <c r="Z112" s="117">
        <f>INDEX('[1]Plan-Eco'!$V112:$AH112,'[1]Report-Date'!$B$2)</f>
        <v>5024444.91</v>
      </c>
      <c r="AA112" s="116">
        <f>INDEX('[1]Actual-Eco'!$V112:$AH112,'[1]Report-Date'!$B$2)</f>
        <v>2849374.9508099998</v>
      </c>
      <c r="AB112" s="118">
        <f t="shared" si="148"/>
        <v>56.710243655751412</v>
      </c>
      <c r="AC112" s="118">
        <f t="shared" si="149"/>
        <v>89.965294220577292</v>
      </c>
      <c r="AD112" s="116">
        <f t="shared" si="150"/>
        <v>-2175069.9591900003</v>
      </c>
      <c r="AE112" s="111"/>
      <c r="AF112" s="116">
        <f>INDEX([1]CPPY!$AJ112:$AU112,'[1]Report-Date'!$B$2)</f>
        <v>0</v>
      </c>
      <c r="AG112" s="116">
        <f>INDEX('[1]Plan-Eco'!$AJ112:$AV112,12)</f>
        <v>0</v>
      </c>
      <c r="AH112" s="117">
        <f>INDEX('[1]Plan-Eco'!$AJ112:$AV112,'[1]Report-Date'!$B$2)</f>
        <v>0</v>
      </c>
      <c r="AI112" s="116">
        <f>INDEX('[1]Actual-Eco'!$AJ112:$AV112,'[1]Report-Date'!$B$2)</f>
        <v>0</v>
      </c>
      <c r="AJ112" s="118">
        <f t="shared" si="152"/>
        <v>0</v>
      </c>
      <c r="AK112" s="118">
        <f t="shared" si="153"/>
        <v>0</v>
      </c>
      <c r="AL112" s="116">
        <f t="shared" si="154"/>
        <v>0</v>
      </c>
      <c r="AM112" s="111"/>
      <c r="AN112" s="116">
        <f>INDEX([1]CPPY!$AX112:$BI112,'[1]Report-Date'!$B$2)</f>
        <v>105203.85</v>
      </c>
      <c r="AO112" s="116">
        <f>INDEX('[1]Plan-Eco'!$AX112:$BI112,12)</f>
        <v>67182</v>
      </c>
      <c r="AP112" s="117">
        <f>INDEX('[1]Plan-Eco'!$AX112:$BI112,'[1]Report-Date'!$B$2)</f>
        <v>34870.800000000003</v>
      </c>
      <c r="AQ112" s="116">
        <f>INDEX('[1]Actual-Eco'!$AX112:$BJ112,'[1]Report-Date'!$B$2)</f>
        <v>60789.33</v>
      </c>
      <c r="AR112" s="118">
        <f t="shared" si="156"/>
        <v>174.32731683815686</v>
      </c>
      <c r="AS112" s="118">
        <f t="shared" si="157"/>
        <v>90.48454943288381</v>
      </c>
      <c r="AT112" s="116">
        <f t="shared" si="158"/>
        <v>25918.53</v>
      </c>
      <c r="AX112" s="41"/>
      <c r="AY112" s="41"/>
      <c r="AZ112" s="41"/>
      <c r="BA112" s="41"/>
      <c r="BB112" s="41"/>
      <c r="BC112" s="119"/>
    </row>
    <row r="113" spans="1:55" ht="12.6" customHeight="1">
      <c r="A113" s="1"/>
      <c r="B113" s="1"/>
      <c r="C113" s="1"/>
      <c r="D113" s="1" t="s">
        <v>174</v>
      </c>
      <c r="E113" s="1" t="s">
        <v>175</v>
      </c>
      <c r="F113" s="1"/>
      <c r="G113" s="9"/>
      <c r="H113" s="116">
        <f t="shared" si="175"/>
        <v>8587491.6765000001</v>
      </c>
      <c r="I113" s="116">
        <f t="shared" si="175"/>
        <v>26783826.900000002</v>
      </c>
      <c r="J113" s="117">
        <f t="shared" si="175"/>
        <v>16680295.470000001</v>
      </c>
      <c r="K113" s="116">
        <f t="shared" si="175"/>
        <v>12350422.502520001</v>
      </c>
      <c r="L113" s="118">
        <f t="shared" si="140"/>
        <v>74.041988792899957</v>
      </c>
      <c r="M113" s="118">
        <f t="shared" si="141"/>
        <v>46.111493135881936</v>
      </c>
      <c r="N113" s="116">
        <f t="shared" si="142"/>
        <v>-4329872.9674800001</v>
      </c>
      <c r="O113" s="110"/>
      <c r="P113" s="116">
        <f>INDEX([1]CPPY!$H113:$S113,'[1]Report-Date'!$B$2)</f>
        <v>7572182.5585000003</v>
      </c>
      <c r="Q113" s="116">
        <f>INDEX('[1]Plan-Eco'!$H113:$S113,12)</f>
        <v>23664316.900000002</v>
      </c>
      <c r="R113" s="117">
        <f>INDEX('[1]Plan-Eco'!$H113:$S113,'[1]Report-Date'!$B$2)</f>
        <v>14856559.300000001</v>
      </c>
      <c r="S113" s="116">
        <f>INDEX('[1]Actual-Eco'!$H113:$S113,'[1]Report-Date'!$B$2)</f>
        <v>11051577.43464</v>
      </c>
      <c r="T113" s="118">
        <f t="shared" si="144"/>
        <v>74.388539172996801</v>
      </c>
      <c r="U113" s="118">
        <f t="shared" si="145"/>
        <v>46.701442857368086</v>
      </c>
      <c r="V113" s="116">
        <f t="shared" si="146"/>
        <v>-3804981.8653600011</v>
      </c>
      <c r="W113" s="111"/>
      <c r="X113" s="116">
        <f>INDEX([1]CPPY!$V113:$AG113,'[1]Report-Date'!$B$2)</f>
        <v>1015309.118</v>
      </c>
      <c r="Y113" s="116">
        <f>INDEX('[1]Plan-Eco'!$V113:$AH113,12)</f>
        <v>3079510</v>
      </c>
      <c r="Z113" s="117">
        <f>INDEX('[1]Plan-Eco'!$V113:$AH113,'[1]Report-Date'!$B$2)</f>
        <v>1793736.17</v>
      </c>
      <c r="AA113" s="116">
        <f>INDEX('[1]Actual-Eco'!$V113:$AH113,'[1]Report-Date'!$B$2)</f>
        <v>1298845.0678800002</v>
      </c>
      <c r="AB113" s="118">
        <f t="shared" si="148"/>
        <v>72.410039425140226</v>
      </c>
      <c r="AC113" s="118">
        <f t="shared" si="149"/>
        <v>42.177004389659402</v>
      </c>
      <c r="AD113" s="116">
        <f t="shared" si="150"/>
        <v>-494891.1021199997</v>
      </c>
      <c r="AE113" s="111"/>
      <c r="AF113" s="116">
        <f>INDEX([1]CPPY!$AJ113:$AU113,'[1]Report-Date'!$B$2)</f>
        <v>0</v>
      </c>
      <c r="AG113" s="116">
        <f>INDEX('[1]Plan-Eco'!$AJ113:$AV113,12)</f>
        <v>0</v>
      </c>
      <c r="AH113" s="117">
        <f>INDEX('[1]Plan-Eco'!$AJ113:$AV113,'[1]Report-Date'!$B$2)</f>
        <v>0</v>
      </c>
      <c r="AI113" s="116">
        <f>INDEX('[1]Actual-Eco'!$AJ113:$AV113,'[1]Report-Date'!$B$2)</f>
        <v>0</v>
      </c>
      <c r="AJ113" s="118">
        <f t="shared" si="152"/>
        <v>0</v>
      </c>
      <c r="AK113" s="118">
        <f t="shared" si="153"/>
        <v>0</v>
      </c>
      <c r="AL113" s="116">
        <f t="shared" si="154"/>
        <v>0</v>
      </c>
      <c r="AM113" s="111"/>
      <c r="AN113" s="116">
        <f>INDEX([1]CPPY!$AX113:$BI113,'[1]Report-Date'!$B$2)</f>
        <v>0</v>
      </c>
      <c r="AO113" s="116">
        <f>INDEX('[1]Plan-Eco'!$AX113:$BI113,12)</f>
        <v>40000</v>
      </c>
      <c r="AP113" s="117">
        <f>INDEX('[1]Plan-Eco'!$AX113:$BI113,'[1]Report-Date'!$B$2)</f>
        <v>30000</v>
      </c>
      <c r="AQ113" s="116">
        <f>INDEX('[1]Actual-Eco'!$AX113:$BJ113,'[1]Report-Date'!$B$2)</f>
        <v>0</v>
      </c>
      <c r="AR113" s="118">
        <f t="shared" si="156"/>
        <v>0</v>
      </c>
      <c r="AS113" s="118">
        <f t="shared" si="157"/>
        <v>0</v>
      </c>
      <c r="AT113" s="116">
        <f t="shared" si="158"/>
        <v>-30000</v>
      </c>
      <c r="AX113" s="41"/>
      <c r="AY113" s="41"/>
      <c r="AZ113" s="41"/>
      <c r="BA113" s="41"/>
      <c r="BB113" s="41"/>
      <c r="BC113" s="119"/>
    </row>
    <row r="114" spans="1:55" ht="12.6" customHeight="1">
      <c r="A114" s="1"/>
      <c r="B114" s="1"/>
      <c r="C114" s="1"/>
      <c r="D114" s="1" t="s">
        <v>176</v>
      </c>
      <c r="E114" s="1" t="s">
        <v>177</v>
      </c>
      <c r="F114" s="1"/>
      <c r="G114" s="9"/>
      <c r="H114" s="116">
        <f t="shared" si="175"/>
        <v>41927244.106600001</v>
      </c>
      <c r="I114" s="116">
        <f t="shared" si="175"/>
        <v>105536457.09999999</v>
      </c>
      <c r="J114" s="117">
        <f t="shared" si="175"/>
        <v>53443124.530000001</v>
      </c>
      <c r="K114" s="116">
        <f t="shared" si="175"/>
        <v>46210371.045550004</v>
      </c>
      <c r="L114" s="118">
        <f t="shared" si="140"/>
        <v>86.466447184632827</v>
      </c>
      <c r="M114" s="118">
        <f t="shared" si="141"/>
        <v>43.786168605000483</v>
      </c>
      <c r="N114" s="116">
        <f t="shared" si="142"/>
        <v>-7232753.4844499975</v>
      </c>
      <c r="O114" s="110"/>
      <c r="P114" s="116">
        <f>INDEX([1]CPPY!$H114:$S114,'[1]Report-Date'!$B$2)</f>
        <v>17492232.7366</v>
      </c>
      <c r="Q114" s="116">
        <f>INDEX('[1]Plan-Eco'!$H114:$S114,12)</f>
        <v>38585868.600000001</v>
      </c>
      <c r="R114" s="117">
        <f>INDEX('[1]Plan-Eco'!$H114:$S114,'[1]Report-Date'!$B$2)</f>
        <v>21224760</v>
      </c>
      <c r="S114" s="116">
        <f>INDEX('[1]Actual-Eco'!$H114:$S114,'[1]Report-Date'!$B$2)</f>
        <v>18030104.919980001</v>
      </c>
      <c r="T114" s="118">
        <f t="shared" si="144"/>
        <v>84.948451336929125</v>
      </c>
      <c r="U114" s="118">
        <f t="shared" si="145"/>
        <v>46.727223136762561</v>
      </c>
      <c r="V114" s="116">
        <f t="shared" si="146"/>
        <v>-3194655.0800199993</v>
      </c>
      <c r="W114" s="111"/>
      <c r="X114" s="116">
        <f>INDEX([1]CPPY!$V114:$AG114,'[1]Report-Date'!$B$2)</f>
        <v>24435011.370000001</v>
      </c>
      <c r="Y114" s="116">
        <f>INDEX('[1]Plan-Eco'!$V114:$AH114,12)</f>
        <v>66950588.5</v>
      </c>
      <c r="Z114" s="117">
        <f>INDEX('[1]Plan-Eco'!$V114:$AH114,'[1]Report-Date'!$B$2)</f>
        <v>32218364.530000001</v>
      </c>
      <c r="AA114" s="116">
        <f>INDEX('[1]Actual-Eco'!$V114:$AH114,'[1]Report-Date'!$B$2)</f>
        <v>28180266.125569999</v>
      </c>
      <c r="AB114" s="118">
        <f t="shared" si="148"/>
        <v>87.466469936206906</v>
      </c>
      <c r="AC114" s="118">
        <f t="shared" si="149"/>
        <v>42.091140282613047</v>
      </c>
      <c r="AD114" s="116">
        <f t="shared" si="150"/>
        <v>-4038098.404430002</v>
      </c>
      <c r="AE114" s="111"/>
      <c r="AF114" s="116">
        <f>INDEX([1]CPPY!$AJ114:$AU114,'[1]Report-Date'!$B$2)</f>
        <v>0</v>
      </c>
      <c r="AG114" s="116">
        <f>INDEX('[1]Plan-Eco'!$AJ114:$AV114,12)</f>
        <v>0</v>
      </c>
      <c r="AH114" s="117">
        <f>INDEX('[1]Plan-Eco'!$AJ114:$AV114,'[1]Report-Date'!$B$2)</f>
        <v>0</v>
      </c>
      <c r="AI114" s="116">
        <f>INDEX('[1]Actual-Eco'!$AJ114:$AV114,'[1]Report-Date'!$B$2)</f>
        <v>0</v>
      </c>
      <c r="AJ114" s="118">
        <f t="shared" si="152"/>
        <v>0</v>
      </c>
      <c r="AK114" s="118">
        <f t="shared" si="153"/>
        <v>0</v>
      </c>
      <c r="AL114" s="116">
        <f t="shared" si="154"/>
        <v>0</v>
      </c>
      <c r="AM114" s="111"/>
      <c r="AN114" s="116">
        <f>INDEX([1]CPPY!$AX114:$BI114,'[1]Report-Date'!$B$2)</f>
        <v>0</v>
      </c>
      <c r="AO114" s="116">
        <f>INDEX('[1]Plan-Eco'!$AX114:$BI114,12)</f>
        <v>0</v>
      </c>
      <c r="AP114" s="117">
        <f>INDEX('[1]Plan-Eco'!$AX114:$BI114,'[1]Report-Date'!$B$2)</f>
        <v>0</v>
      </c>
      <c r="AQ114" s="116">
        <f>INDEX('[1]Actual-Eco'!$AX114:$BJ114,'[1]Report-Date'!$B$2)</f>
        <v>0</v>
      </c>
      <c r="AR114" s="118">
        <f t="shared" si="156"/>
        <v>0</v>
      </c>
      <c r="AS114" s="118">
        <f t="shared" si="157"/>
        <v>0</v>
      </c>
      <c r="AT114" s="116">
        <f t="shared" si="158"/>
        <v>0</v>
      </c>
      <c r="AX114" s="41"/>
      <c r="AY114" s="41"/>
      <c r="AZ114" s="41"/>
      <c r="BA114" s="41"/>
      <c r="BB114" s="41"/>
      <c r="BC114" s="119"/>
    </row>
    <row r="115" spans="1:55" ht="12.6" customHeight="1">
      <c r="A115" s="1"/>
      <c r="B115" s="1"/>
      <c r="C115" s="1"/>
      <c r="D115" s="1" t="s">
        <v>178</v>
      </c>
      <c r="E115" s="1" t="s">
        <v>179</v>
      </c>
      <c r="F115" s="1"/>
      <c r="G115" s="9"/>
      <c r="H115" s="116">
        <f t="shared" si="175"/>
        <v>31954280.7115</v>
      </c>
      <c r="I115" s="116">
        <f t="shared" si="175"/>
        <v>83287311.200000003</v>
      </c>
      <c r="J115" s="117">
        <f t="shared" si="175"/>
        <v>43207402.800000004</v>
      </c>
      <c r="K115" s="116">
        <f t="shared" si="175"/>
        <v>39016912.551780008</v>
      </c>
      <c r="L115" s="118">
        <f t="shared" si="140"/>
        <v>90.301453045865571</v>
      </c>
      <c r="M115" s="118">
        <f t="shared" si="141"/>
        <v>46.84616658843467</v>
      </c>
      <c r="N115" s="116">
        <f t="shared" si="142"/>
        <v>-4190490.2482199967</v>
      </c>
      <c r="O115" s="110"/>
      <c r="P115" s="116">
        <f>INDEX([1]CPPY!$H115:$S115,'[1]Report-Date'!$B$2)</f>
        <v>30312234.2995</v>
      </c>
      <c r="Q115" s="116">
        <f>INDEX('[1]Plan-Eco'!$H115:$S115,12)</f>
        <v>79600477.5</v>
      </c>
      <c r="R115" s="117">
        <f>INDEX('[1]Plan-Eco'!$H115:$S115,'[1]Report-Date'!$B$2)</f>
        <v>41286096.300000004</v>
      </c>
      <c r="S115" s="116">
        <f>INDEX('[1]Actual-Eco'!$H115:$S115,'[1]Report-Date'!$B$2)</f>
        <v>37318158.622870006</v>
      </c>
      <c r="T115" s="118">
        <f t="shared" si="144"/>
        <v>90.389167219158963</v>
      </c>
      <c r="U115" s="118">
        <f t="shared" si="145"/>
        <v>46.881827590632234</v>
      </c>
      <c r="V115" s="116">
        <f t="shared" si="146"/>
        <v>-3967937.6771299988</v>
      </c>
      <c r="W115" s="111"/>
      <c r="X115" s="116">
        <f>INDEX([1]CPPY!$V115:$AG115,'[1]Report-Date'!$B$2)</f>
        <v>1642046.412</v>
      </c>
      <c r="Y115" s="116">
        <f>INDEX('[1]Plan-Eco'!$V115:$AH115,12)</f>
        <v>3686833.7</v>
      </c>
      <c r="Z115" s="117">
        <f>INDEX('[1]Plan-Eco'!$V115:$AH115,'[1]Report-Date'!$B$2)</f>
        <v>1921306.5</v>
      </c>
      <c r="AA115" s="116">
        <f>INDEX('[1]Actual-Eco'!$V115:$AH115,'[1]Report-Date'!$B$2)</f>
        <v>1698753.92891</v>
      </c>
      <c r="AB115" s="118">
        <f t="shared" si="148"/>
        <v>88.416602395817634</v>
      </c>
      <c r="AC115" s="118">
        <f t="shared" si="149"/>
        <v>46.076228740938326</v>
      </c>
      <c r="AD115" s="116">
        <f t="shared" si="150"/>
        <v>-222552.57108999998</v>
      </c>
      <c r="AE115" s="111"/>
      <c r="AF115" s="116">
        <f>INDEX([1]CPPY!$AJ115:$AU115,'[1]Report-Date'!$B$2)</f>
        <v>0</v>
      </c>
      <c r="AG115" s="116">
        <f>INDEX('[1]Plan-Eco'!$AJ115:$AV115,12)</f>
        <v>0</v>
      </c>
      <c r="AH115" s="117">
        <f>INDEX('[1]Plan-Eco'!$AJ115:$AV115,'[1]Report-Date'!$B$2)</f>
        <v>0</v>
      </c>
      <c r="AI115" s="116">
        <f>INDEX('[1]Actual-Eco'!$AJ115:$AV115,'[1]Report-Date'!$B$2)</f>
        <v>0</v>
      </c>
      <c r="AJ115" s="118">
        <f t="shared" si="152"/>
        <v>0</v>
      </c>
      <c r="AK115" s="118">
        <f t="shared" si="153"/>
        <v>0</v>
      </c>
      <c r="AL115" s="116">
        <f t="shared" si="154"/>
        <v>0</v>
      </c>
      <c r="AM115" s="111"/>
      <c r="AN115" s="116">
        <f>INDEX([1]CPPY!$AX115:$BI115,'[1]Report-Date'!$B$2)</f>
        <v>0</v>
      </c>
      <c r="AO115" s="116">
        <f>INDEX('[1]Plan-Eco'!$AX115:$BI115,12)</f>
        <v>0</v>
      </c>
      <c r="AP115" s="117">
        <f>INDEX('[1]Plan-Eco'!$AX115:$BI115,'[1]Report-Date'!$B$2)</f>
        <v>0</v>
      </c>
      <c r="AQ115" s="116">
        <f>INDEX('[1]Actual-Eco'!$AX115:$BJ115,'[1]Report-Date'!$B$2)</f>
        <v>0</v>
      </c>
      <c r="AR115" s="118">
        <f t="shared" si="156"/>
        <v>0</v>
      </c>
      <c r="AS115" s="118">
        <f t="shared" si="157"/>
        <v>0</v>
      </c>
      <c r="AT115" s="116">
        <f t="shared" si="158"/>
        <v>0</v>
      </c>
      <c r="AX115" s="41"/>
      <c r="AY115" s="41"/>
      <c r="AZ115" s="41"/>
      <c r="BA115" s="41"/>
      <c r="BB115" s="41"/>
      <c r="BC115" s="119"/>
    </row>
    <row r="116" spans="1:55" ht="12.6" customHeight="1">
      <c r="A116" s="1"/>
      <c r="B116" s="1"/>
      <c r="C116" s="1"/>
      <c r="D116" s="1" t="s">
        <v>180</v>
      </c>
      <c r="E116" s="1" t="s">
        <v>181</v>
      </c>
      <c r="F116" s="1"/>
      <c r="G116" s="9"/>
      <c r="H116" s="116">
        <f t="shared" si="175"/>
        <v>8362454.6136999996</v>
      </c>
      <c r="I116" s="116">
        <f t="shared" si="175"/>
        <v>20196136.5</v>
      </c>
      <c r="J116" s="117">
        <f t="shared" si="175"/>
        <v>14386579.029999999</v>
      </c>
      <c r="K116" s="116">
        <f t="shared" si="175"/>
        <v>10740806.08415</v>
      </c>
      <c r="L116" s="118">
        <f t="shared" si="140"/>
        <v>74.6585137561365</v>
      </c>
      <c r="M116" s="118">
        <f t="shared" si="141"/>
        <v>53.182479154614548</v>
      </c>
      <c r="N116" s="116">
        <f t="shared" si="142"/>
        <v>-3645772.9458499998</v>
      </c>
      <c r="O116" s="110"/>
      <c r="P116" s="116">
        <f>INDEX([1]CPPY!$H116:$S116,'[1]Report-Date'!$B$2)</f>
        <v>4771818.9177000001</v>
      </c>
      <c r="Q116" s="116">
        <f>INDEX('[1]Plan-Eco'!$H116:$S116,12)</f>
        <v>14429889.5</v>
      </c>
      <c r="R116" s="117">
        <f>INDEX('[1]Plan-Eco'!$H116:$S116,'[1]Report-Date'!$B$2)</f>
        <v>7167548.6000000006</v>
      </c>
      <c r="S116" s="116">
        <f>INDEX('[1]Actual-Eco'!$H116:$S116,'[1]Report-Date'!$B$2)</f>
        <v>5638138.0346999997</v>
      </c>
      <c r="T116" s="118">
        <f t="shared" si="144"/>
        <v>78.662013323495287</v>
      </c>
      <c r="U116" s="118">
        <f t="shared" si="145"/>
        <v>39.072634857668177</v>
      </c>
      <c r="V116" s="116">
        <f t="shared" si="146"/>
        <v>-1529410.5653000008</v>
      </c>
      <c r="W116" s="111"/>
      <c r="X116" s="116">
        <f>INDEX([1]CPPY!$V116:$AG116,'[1]Report-Date'!$B$2)</f>
        <v>3573955.193</v>
      </c>
      <c r="Y116" s="116">
        <f>INDEX('[1]Plan-Eco'!$V116:$AH116,12)</f>
        <v>5738086.9000000004</v>
      </c>
      <c r="Z116" s="117">
        <f>INDEX('[1]Plan-Eco'!$V116:$AH116,'[1]Report-Date'!$B$2)</f>
        <v>7197580.3300000001</v>
      </c>
      <c r="AA116" s="116">
        <f>INDEX('[1]Actual-Eco'!$V116:$AH116,'[1]Report-Date'!$B$2)</f>
        <v>5065164.6494499994</v>
      </c>
      <c r="AB116" s="118">
        <f t="shared" si="148"/>
        <v>70.373158995364761</v>
      </c>
      <c r="AC116" s="118">
        <f t="shared" si="149"/>
        <v>88.272707223203597</v>
      </c>
      <c r="AD116" s="116">
        <f t="shared" si="150"/>
        <v>-2132415.6805500006</v>
      </c>
      <c r="AE116" s="111"/>
      <c r="AF116" s="116">
        <f>INDEX([1]CPPY!$AJ116:$AU116,'[1]Report-Date'!$B$2)</f>
        <v>0</v>
      </c>
      <c r="AG116" s="116">
        <f>INDEX('[1]Plan-Eco'!$AJ116:$AV116,12)</f>
        <v>0</v>
      </c>
      <c r="AH116" s="117">
        <f>INDEX('[1]Plan-Eco'!$AJ116:$AV116,'[1]Report-Date'!$B$2)</f>
        <v>0</v>
      </c>
      <c r="AI116" s="116">
        <f>INDEX('[1]Actual-Eco'!$AJ116:$AV116,'[1]Report-Date'!$B$2)</f>
        <v>0</v>
      </c>
      <c r="AJ116" s="118">
        <f t="shared" si="152"/>
        <v>0</v>
      </c>
      <c r="AK116" s="118">
        <f t="shared" si="153"/>
        <v>0</v>
      </c>
      <c r="AL116" s="116">
        <f t="shared" si="154"/>
        <v>0</v>
      </c>
      <c r="AM116" s="111"/>
      <c r="AN116" s="116">
        <f>INDEX([1]CPPY!$AX116:$BI116,'[1]Report-Date'!$B$2)</f>
        <v>16680.503000000001</v>
      </c>
      <c r="AO116" s="116">
        <f>INDEX('[1]Plan-Eco'!$AX116:$BI116,12)</f>
        <v>28160.1</v>
      </c>
      <c r="AP116" s="117">
        <f>INDEX('[1]Plan-Eco'!$AX116:$BI116,'[1]Report-Date'!$B$2)</f>
        <v>21450.1</v>
      </c>
      <c r="AQ116" s="116">
        <f>INDEX('[1]Actual-Eco'!$AX116:$BJ116,'[1]Report-Date'!$B$2)</f>
        <v>37503.4</v>
      </c>
      <c r="AR116" s="118">
        <f t="shared" si="156"/>
        <v>174.84021053514905</v>
      </c>
      <c r="AS116" s="118">
        <f t="shared" si="157"/>
        <v>133.17921456244829</v>
      </c>
      <c r="AT116" s="116">
        <f t="shared" si="158"/>
        <v>16053.300000000003</v>
      </c>
      <c r="AX116" s="41"/>
      <c r="AY116" s="41"/>
      <c r="AZ116" s="41"/>
      <c r="BA116" s="41"/>
      <c r="BB116" s="41"/>
      <c r="BC116" s="119"/>
    </row>
    <row r="117" spans="1:55" ht="12.6" customHeight="1">
      <c r="A117" s="1"/>
      <c r="B117" s="1"/>
      <c r="C117" s="1"/>
      <c r="D117" s="1" t="s">
        <v>182</v>
      </c>
      <c r="E117" s="1" t="s">
        <v>183</v>
      </c>
      <c r="F117" s="1"/>
      <c r="G117" s="9"/>
      <c r="H117" s="116">
        <f t="shared" si="175"/>
        <v>5419174.1217</v>
      </c>
      <c r="I117" s="116">
        <f t="shared" si="175"/>
        <v>14971514.699999999</v>
      </c>
      <c r="J117" s="117">
        <f t="shared" si="175"/>
        <v>7555730.5999999987</v>
      </c>
      <c r="K117" s="116">
        <f t="shared" si="175"/>
        <v>7164484.5204100003</v>
      </c>
      <c r="L117" s="118">
        <f t="shared" si="140"/>
        <v>94.821863029499781</v>
      </c>
      <c r="M117" s="118">
        <f t="shared" si="141"/>
        <v>47.854106040519738</v>
      </c>
      <c r="N117" s="116">
        <f t="shared" si="142"/>
        <v>-391246.07958999835</v>
      </c>
      <c r="O117" s="110"/>
      <c r="P117" s="116">
        <f>INDEX([1]CPPY!$H117:$S117,'[1]Report-Date'!$B$2)</f>
        <v>5148699.9177999999</v>
      </c>
      <c r="Q117" s="116">
        <f>INDEX('[1]Plan-Eco'!$H117:$S117,12)</f>
        <v>13878623.999999998</v>
      </c>
      <c r="R117" s="117">
        <f>INDEX('[1]Plan-Eco'!$H117:$S117,'[1]Report-Date'!$B$2)</f>
        <v>6790544.7999999989</v>
      </c>
      <c r="S117" s="116">
        <f>INDEX('[1]Actual-Eco'!$H117:$S117,'[1]Report-Date'!$B$2)</f>
        <v>6520836.0255500004</v>
      </c>
      <c r="T117" s="118">
        <f t="shared" si="144"/>
        <v>96.028171783065204</v>
      </c>
      <c r="U117" s="118">
        <f t="shared" si="145"/>
        <v>46.984744493041966</v>
      </c>
      <c r="V117" s="116">
        <f t="shared" si="146"/>
        <v>-269708.77444999851</v>
      </c>
      <c r="W117" s="111"/>
      <c r="X117" s="116">
        <f>INDEX([1]CPPY!$V117:$AG117,'[1]Report-Date'!$B$2)</f>
        <v>195616.8</v>
      </c>
      <c r="Y117" s="116">
        <f>INDEX('[1]Plan-Eco'!$V117:$AH117,12)</f>
        <v>685569.8</v>
      </c>
      <c r="Z117" s="117">
        <f>INDEX('[1]Plan-Eco'!$V117:$AH117,'[1]Report-Date'!$B$2)</f>
        <v>472155.5</v>
      </c>
      <c r="AA117" s="116">
        <f>INDEX('[1]Actual-Eco'!$V117:$AH117,'[1]Report-Date'!$B$2)</f>
        <v>344419.37786000001</v>
      </c>
      <c r="AB117" s="118">
        <f t="shared" si="148"/>
        <v>72.946175118154926</v>
      </c>
      <c r="AC117" s="118">
        <f t="shared" si="149"/>
        <v>50.238411589892081</v>
      </c>
      <c r="AD117" s="116">
        <f t="shared" si="150"/>
        <v>-127736.12213999999</v>
      </c>
      <c r="AE117" s="111"/>
      <c r="AF117" s="116">
        <f>INDEX([1]CPPY!$AJ117:$AU117,'[1]Report-Date'!$B$2)</f>
        <v>0</v>
      </c>
      <c r="AG117" s="116">
        <f>INDEX('[1]Plan-Eco'!$AJ117:$AV117,12)</f>
        <v>0</v>
      </c>
      <c r="AH117" s="117">
        <f>INDEX('[1]Plan-Eco'!$AJ117:$AV117,'[1]Report-Date'!$B$2)</f>
        <v>0</v>
      </c>
      <c r="AI117" s="116">
        <f>INDEX('[1]Actual-Eco'!$AJ117:$AV117,'[1]Report-Date'!$B$2)</f>
        <v>0</v>
      </c>
      <c r="AJ117" s="118">
        <f t="shared" si="152"/>
        <v>0</v>
      </c>
      <c r="AK117" s="118">
        <f t="shared" si="153"/>
        <v>0</v>
      </c>
      <c r="AL117" s="116">
        <f t="shared" si="154"/>
        <v>0</v>
      </c>
      <c r="AM117" s="111"/>
      <c r="AN117" s="116">
        <f>INDEX([1]CPPY!$AX117:$BI117,'[1]Report-Date'!$B$2)</f>
        <v>74857.403900000005</v>
      </c>
      <c r="AO117" s="116">
        <f>INDEX('[1]Plan-Eco'!$AX117:$BI117,12)</f>
        <v>407320.9</v>
      </c>
      <c r="AP117" s="117">
        <f>INDEX('[1]Plan-Eco'!$AX117:$BI117,'[1]Report-Date'!$B$2)</f>
        <v>293030.30000000005</v>
      </c>
      <c r="AQ117" s="116">
        <f>INDEX('[1]Actual-Eco'!$AX117:$BJ117,'[1]Report-Date'!$B$2)</f>
        <v>299229.11700000003</v>
      </c>
      <c r="AR117" s="118">
        <f t="shared" si="156"/>
        <v>102.11541843966305</v>
      </c>
      <c r="AS117" s="118">
        <f t="shared" si="157"/>
        <v>73.462745712287287</v>
      </c>
      <c r="AT117" s="116">
        <f t="shared" si="158"/>
        <v>6198.8169999999809</v>
      </c>
      <c r="AX117" s="42"/>
      <c r="AY117" s="42"/>
      <c r="AZ117" s="42"/>
      <c r="BA117" s="42"/>
      <c r="BB117" s="42"/>
      <c r="BC117" s="42"/>
    </row>
    <row r="118" spans="1:55" ht="12.6" customHeight="1">
      <c r="A118" s="1"/>
      <c r="B118" s="1"/>
      <c r="C118" s="1"/>
      <c r="D118" s="1" t="s">
        <v>184</v>
      </c>
      <c r="E118" s="1" t="s">
        <v>185</v>
      </c>
      <c r="F118" s="1"/>
      <c r="G118" s="9"/>
      <c r="H118" s="116">
        <f t="shared" si="175"/>
        <v>366477524.77319986</v>
      </c>
      <c r="I118" s="116">
        <f t="shared" si="175"/>
        <v>575441685</v>
      </c>
      <c r="J118" s="117">
        <f t="shared" si="175"/>
        <v>382821690.07999998</v>
      </c>
      <c r="K118" s="120">
        <f t="shared" si="175"/>
        <v>238616719.13295004</v>
      </c>
      <c r="L118" s="118">
        <f t="shared" si="140"/>
        <v>62.33103434737076</v>
      </c>
      <c r="M118" s="118">
        <f t="shared" si="141"/>
        <v>41.466707288150324</v>
      </c>
      <c r="N118" s="120">
        <f t="shared" si="142"/>
        <v>-144204970.94704995</v>
      </c>
      <c r="O118" s="110"/>
      <c r="P118" s="116">
        <f>INDEX([1]CPPY!$H118:$S118,'[1]Report-Date'!$B$2)</f>
        <v>288129468.63709986</v>
      </c>
      <c r="Q118" s="116">
        <f>INDEX('[1]Plan-Eco'!$H118:$S118,12)</f>
        <v>413697115.29999995</v>
      </c>
      <c r="R118" s="117">
        <f>INDEX('[1]Plan-Eco'!$H118:$S118,'[1]Report-Date'!$B$2)</f>
        <v>199506020.29999998</v>
      </c>
      <c r="S118" s="120">
        <f>INDEX('[1]Actual-Eco'!$H118:$S118,'[1]Report-Date'!$B$2)</f>
        <v>131099485.67084002</v>
      </c>
      <c r="T118" s="118">
        <f t="shared" si="144"/>
        <v>65.712044916591438</v>
      </c>
      <c r="U118" s="118">
        <f t="shared" si="145"/>
        <v>31.689726812760309</v>
      </c>
      <c r="V118" s="120">
        <f t="shared" si="146"/>
        <v>-68406534.629159957</v>
      </c>
      <c r="W118" s="111"/>
      <c r="X118" s="116">
        <f>INDEX([1]CPPY!$V118:$AG118,'[1]Report-Date'!$B$2)</f>
        <v>77664978.787999988</v>
      </c>
      <c r="Y118" s="116">
        <f>INDEX('[1]Plan-Eco'!$V118:$AH118,12)</f>
        <v>159289328.50000003</v>
      </c>
      <c r="Z118" s="117">
        <f>INDEX('[1]Plan-Eco'!$V118:$AH118,'[1]Report-Date'!$B$2)</f>
        <v>181744317.58000001</v>
      </c>
      <c r="AA118" s="120">
        <f>INDEX('[1]Actual-Eco'!$V118:$AH118,'[1]Report-Date'!$B$2)</f>
        <v>106747502.03021</v>
      </c>
      <c r="AB118" s="118">
        <f t="shared" si="148"/>
        <v>58.734987399659424</v>
      </c>
      <c r="AC118" s="118">
        <f t="shared" si="149"/>
        <v>67.014848411649865</v>
      </c>
      <c r="AD118" s="120">
        <f t="shared" si="150"/>
        <v>-74996815.54979001</v>
      </c>
      <c r="AE118" s="111"/>
      <c r="AF118" s="116">
        <f>INDEX([1]CPPY!$AJ118:$AU118,'[1]Report-Date'!$B$2)</f>
        <v>0</v>
      </c>
      <c r="AG118" s="116">
        <f>INDEX('[1]Plan-Eco'!$AJ118:$AV118,12)</f>
        <v>0</v>
      </c>
      <c r="AH118" s="117">
        <f>INDEX('[1]Plan-Eco'!$AJ118:$AV118,'[1]Report-Date'!$B$2)</f>
        <v>0</v>
      </c>
      <c r="AI118" s="120">
        <f>INDEX('[1]Actual-Eco'!$AJ118:$AV118,'[1]Report-Date'!$B$2)</f>
        <v>0</v>
      </c>
      <c r="AJ118" s="118">
        <f t="shared" si="152"/>
        <v>0</v>
      </c>
      <c r="AK118" s="118">
        <f t="shared" si="153"/>
        <v>0</v>
      </c>
      <c r="AL118" s="120">
        <f t="shared" si="154"/>
        <v>0</v>
      </c>
      <c r="AM118" s="111"/>
      <c r="AN118" s="116">
        <f>INDEX([1]CPPY!$AX118:$BI118,'[1]Report-Date'!$B$2)</f>
        <v>683077.34810000006</v>
      </c>
      <c r="AO118" s="116">
        <f>INDEX('[1]Plan-Eco'!$AX118:$BI118,12)</f>
        <v>2455241.1999999997</v>
      </c>
      <c r="AP118" s="117">
        <f>INDEX('[1]Plan-Eco'!$AX118:$BI118,'[1]Report-Date'!$B$2)</f>
        <v>1571352.2</v>
      </c>
      <c r="AQ118" s="120">
        <f>INDEX('[1]Actual-Eco'!$AX118:$BJ118,'[1]Report-Date'!$B$2)</f>
        <v>769731.43190000008</v>
      </c>
      <c r="AR118" s="118">
        <f t="shared" si="156"/>
        <v>48.985289987820686</v>
      </c>
      <c r="AS118" s="118">
        <f t="shared" si="157"/>
        <v>31.350542337754849</v>
      </c>
      <c r="AT118" s="120">
        <f t="shared" si="158"/>
        <v>-801620.76809999987</v>
      </c>
      <c r="AX118" s="48"/>
      <c r="AY118" s="48"/>
      <c r="AZ118" s="69"/>
      <c r="BA118" s="48"/>
      <c r="BB118" s="49"/>
      <c r="BC118" s="48"/>
    </row>
    <row r="119" spans="1:55" ht="12.6" customHeight="1">
      <c r="A119" s="50"/>
      <c r="B119" s="50" t="s">
        <v>39</v>
      </c>
      <c r="C119" s="50" t="s">
        <v>186</v>
      </c>
      <c r="D119" s="50"/>
      <c r="E119" s="50"/>
      <c r="F119" s="50"/>
      <c r="G119" s="51">
        <f>SUM(G120:G122)</f>
        <v>0</v>
      </c>
      <c r="H119" s="114">
        <f>SUM(H120:H122)</f>
        <v>92303307.641000003</v>
      </c>
      <c r="I119" s="114">
        <f t="shared" ref="I119:K119" si="176">SUM(I120:I122)</f>
        <v>462539234.80000001</v>
      </c>
      <c r="J119" s="114">
        <f t="shared" si="176"/>
        <v>231857348.5</v>
      </c>
      <c r="K119" s="114">
        <f t="shared" si="176"/>
        <v>205024486.19538999</v>
      </c>
      <c r="L119" s="115">
        <f t="shared" si="140"/>
        <v>88.426995099268979</v>
      </c>
      <c r="M119" s="115">
        <f t="shared" si="141"/>
        <v>44.32585838562251</v>
      </c>
      <c r="N119" s="114">
        <f t="shared" si="142"/>
        <v>-26832862.304610014</v>
      </c>
      <c r="O119" s="110"/>
      <c r="P119" s="114">
        <f t="shared" ref="P119:S119" si="177">SUM(P120:P122)</f>
        <v>92303307.641000003</v>
      </c>
      <c r="Q119" s="114">
        <f t="shared" si="177"/>
        <v>407883400</v>
      </c>
      <c r="R119" s="114">
        <f t="shared" si="177"/>
        <v>229630381.10000002</v>
      </c>
      <c r="S119" s="114">
        <f t="shared" si="177"/>
        <v>202820081.33428001</v>
      </c>
      <c r="T119" s="115">
        <f t="shared" si="144"/>
        <v>88.324585084390634</v>
      </c>
      <c r="U119" s="115">
        <f t="shared" si="145"/>
        <v>49.725014877849901</v>
      </c>
      <c r="V119" s="114">
        <f t="shared" si="146"/>
        <v>-26810299.76572001</v>
      </c>
      <c r="W119" s="111"/>
      <c r="X119" s="114">
        <f t="shared" ref="X119:AA119" si="178">SUM(X120:X122)</f>
        <v>0</v>
      </c>
      <c r="Y119" s="114">
        <f t="shared" si="178"/>
        <v>45134.8</v>
      </c>
      <c r="Z119" s="114">
        <f t="shared" si="178"/>
        <v>22567.4</v>
      </c>
      <c r="AA119" s="114">
        <f t="shared" si="178"/>
        <v>0</v>
      </c>
      <c r="AB119" s="115">
        <f t="shared" si="148"/>
        <v>0</v>
      </c>
      <c r="AC119" s="115">
        <f t="shared" si="149"/>
        <v>0</v>
      </c>
      <c r="AD119" s="114">
        <f t="shared" si="150"/>
        <v>-22567.4</v>
      </c>
      <c r="AE119" s="111"/>
      <c r="AF119" s="114">
        <f t="shared" ref="AF119:AI119" si="179">SUM(AF120:AF122)</f>
        <v>0</v>
      </c>
      <c r="AG119" s="114">
        <f t="shared" si="179"/>
        <v>54610700</v>
      </c>
      <c r="AH119" s="114">
        <f t="shared" si="179"/>
        <v>2204400</v>
      </c>
      <c r="AI119" s="114">
        <f t="shared" si="179"/>
        <v>2204404.8611099999</v>
      </c>
      <c r="AJ119" s="115">
        <f t="shared" si="152"/>
        <v>100.00022051850843</v>
      </c>
      <c r="AK119" s="115">
        <f t="shared" si="153"/>
        <v>4.0365804890067327</v>
      </c>
      <c r="AL119" s="114">
        <f t="shared" si="154"/>
        <v>4.8611099999397993</v>
      </c>
      <c r="AM119" s="111"/>
      <c r="AN119" s="114">
        <f t="shared" ref="AN119:AQ119" si="180">SUM(AN120:AN122)</f>
        <v>0</v>
      </c>
      <c r="AO119" s="114">
        <f t="shared" si="180"/>
        <v>0</v>
      </c>
      <c r="AP119" s="114">
        <f t="shared" si="180"/>
        <v>0</v>
      </c>
      <c r="AQ119" s="114">
        <f t="shared" si="180"/>
        <v>0</v>
      </c>
      <c r="AR119" s="115">
        <f t="shared" si="156"/>
        <v>0</v>
      </c>
      <c r="AS119" s="115">
        <f t="shared" si="157"/>
        <v>0</v>
      </c>
      <c r="AT119" s="114">
        <f t="shared" si="158"/>
        <v>0</v>
      </c>
      <c r="AX119" s="48"/>
      <c r="AY119" s="48"/>
      <c r="AZ119" s="69"/>
      <c r="BA119" s="48"/>
      <c r="BB119" s="49"/>
      <c r="BC119" s="48"/>
    </row>
    <row r="120" spans="1:55" ht="12.6" customHeight="1">
      <c r="A120" s="55"/>
      <c r="B120" s="55"/>
      <c r="C120" s="55"/>
      <c r="D120" s="55" t="s">
        <v>52</v>
      </c>
      <c r="E120" s="55" t="s">
        <v>187</v>
      </c>
      <c r="F120" s="55"/>
      <c r="G120" s="9"/>
      <c r="H120" s="116">
        <f t="shared" ref="H120:K122" si="181">P120+X120+AF120+AN120</f>
        <v>15036219.528000001</v>
      </c>
      <c r="I120" s="117">
        <f t="shared" si="181"/>
        <v>143170300</v>
      </c>
      <c r="J120" s="117">
        <f t="shared" si="181"/>
        <v>89327324.299999997</v>
      </c>
      <c r="K120" s="117">
        <f t="shared" si="181"/>
        <v>83921886.614679992</v>
      </c>
      <c r="L120" s="118">
        <f t="shared" si="140"/>
        <v>93.948729878926855</v>
      </c>
      <c r="M120" s="118">
        <f t="shared" si="141"/>
        <v>58.6168266845009</v>
      </c>
      <c r="N120" s="117">
        <f t="shared" si="142"/>
        <v>-5405437.6853200048</v>
      </c>
      <c r="O120" s="110"/>
      <c r="P120" s="116">
        <f>INDEX([1]CPPY!$H120:$S120,'[1]Report-Date'!$B$2)</f>
        <v>15036219.528000001</v>
      </c>
      <c r="Q120" s="117">
        <f>INDEX('[1]Plan-Eco'!$H120:$S120,12)</f>
        <v>143170300</v>
      </c>
      <c r="R120" s="117">
        <f>INDEX('[1]Plan-Eco'!$H120:$S120,'[1]Report-Date'!$B$2)</f>
        <v>89327324.299999997</v>
      </c>
      <c r="S120" s="117">
        <f>INDEX('[1]Actual-Eco'!$H120:$S120,'[1]Report-Date'!$B$2)</f>
        <v>83921886.614679992</v>
      </c>
      <c r="T120" s="118">
        <f t="shared" si="144"/>
        <v>93.948729878926855</v>
      </c>
      <c r="U120" s="118">
        <f t="shared" si="145"/>
        <v>58.6168266845009</v>
      </c>
      <c r="V120" s="117">
        <f t="shared" si="146"/>
        <v>-5405437.6853200048</v>
      </c>
      <c r="W120" s="111"/>
      <c r="X120" s="116">
        <f>INDEX([1]CPPY!$V120:$AG120,'[1]Report-Date'!$B$2)</f>
        <v>0</v>
      </c>
      <c r="Y120" s="117">
        <f>INDEX('[1]Plan-Eco'!$V120:$AH120,12)</f>
        <v>0</v>
      </c>
      <c r="Z120" s="117">
        <f>INDEX('[1]Plan-Eco'!$V120:$AH120,'[1]Report-Date'!$B$2)</f>
        <v>0</v>
      </c>
      <c r="AA120" s="117">
        <f>INDEX('[1]Actual-Eco'!$V120:$AH120,'[1]Report-Date'!$B$2)</f>
        <v>0</v>
      </c>
      <c r="AB120" s="118">
        <f t="shared" si="148"/>
        <v>0</v>
      </c>
      <c r="AC120" s="118">
        <f t="shared" si="149"/>
        <v>0</v>
      </c>
      <c r="AD120" s="117">
        <f t="shared" si="150"/>
        <v>0</v>
      </c>
      <c r="AE120" s="111"/>
      <c r="AF120" s="116">
        <f>INDEX([1]CPPY!$AJ120:$AU120,'[1]Report-Date'!$B$2)</f>
        <v>0</v>
      </c>
      <c r="AG120" s="117">
        <f>INDEX('[1]Plan-Eco'!$AJ120:$AV120,12)</f>
        <v>0</v>
      </c>
      <c r="AH120" s="117">
        <f>INDEX('[1]Plan-Eco'!$AJ120:$AV120,'[1]Report-Date'!$B$2)</f>
        <v>0</v>
      </c>
      <c r="AI120" s="117">
        <f>INDEX('[1]Actual-Eco'!$AJ120:$AV120,'[1]Report-Date'!$B$2)</f>
        <v>0</v>
      </c>
      <c r="AJ120" s="118">
        <f t="shared" si="152"/>
        <v>0</v>
      </c>
      <c r="AK120" s="118">
        <f t="shared" si="153"/>
        <v>0</v>
      </c>
      <c r="AL120" s="117">
        <f t="shared" si="154"/>
        <v>0</v>
      </c>
      <c r="AM120" s="111"/>
      <c r="AN120" s="116">
        <f>INDEX([1]CPPY!$AX120:$BI120,'[1]Report-Date'!$B$2)</f>
        <v>0</v>
      </c>
      <c r="AO120" s="117">
        <f>INDEX('[1]Plan-Eco'!$AX120:$BI120,12)</f>
        <v>0</v>
      </c>
      <c r="AP120" s="117">
        <f>INDEX('[1]Plan-Eco'!$AX120:$BI120,'[1]Report-Date'!$B$2)</f>
        <v>0</v>
      </c>
      <c r="AQ120" s="117">
        <f>INDEX('[1]Actual-Eco'!$AX120:$BJ120,'[1]Report-Date'!$B$2)</f>
        <v>0</v>
      </c>
      <c r="AR120" s="118">
        <f t="shared" si="156"/>
        <v>0</v>
      </c>
      <c r="AS120" s="118">
        <f t="shared" si="157"/>
        <v>0</v>
      </c>
      <c r="AT120" s="117">
        <f t="shared" si="158"/>
        <v>0</v>
      </c>
      <c r="AX120" s="42"/>
      <c r="AY120" s="42"/>
      <c r="AZ120" s="42"/>
      <c r="BA120" s="42"/>
      <c r="BB120" s="42"/>
      <c r="BC120" s="42"/>
    </row>
    <row r="121" spans="1:55" ht="12.6" customHeight="1">
      <c r="A121" s="55"/>
      <c r="B121" s="55"/>
      <c r="C121" s="55"/>
      <c r="D121" s="55" t="s">
        <v>54</v>
      </c>
      <c r="E121" s="55" t="s">
        <v>188</v>
      </c>
      <c r="F121" s="55"/>
      <c r="G121" s="9"/>
      <c r="H121" s="116">
        <f t="shared" si="181"/>
        <v>0</v>
      </c>
      <c r="I121" s="117">
        <f t="shared" si="181"/>
        <v>30000000</v>
      </c>
      <c r="J121" s="117">
        <f t="shared" si="181"/>
        <v>30000000</v>
      </c>
      <c r="K121" s="117">
        <f t="shared" si="181"/>
        <v>29995150</v>
      </c>
      <c r="L121" s="118">
        <f t="shared" si="140"/>
        <v>99.983833333333337</v>
      </c>
      <c r="M121" s="118">
        <f t="shared" si="141"/>
        <v>99.983833333333337</v>
      </c>
      <c r="N121" s="117">
        <f t="shared" si="142"/>
        <v>-4850</v>
      </c>
      <c r="O121" s="110"/>
      <c r="P121" s="116">
        <f>INDEX([1]CPPY!$H121:$S121,'[1]Report-Date'!$B$2)</f>
        <v>0</v>
      </c>
      <c r="Q121" s="117">
        <f>INDEX('[1]Plan-Eco'!$H121:$S121,12)</f>
        <v>30000000</v>
      </c>
      <c r="R121" s="117">
        <f>INDEX('[1]Plan-Eco'!$H121:$S121,'[1]Report-Date'!$B$2)</f>
        <v>30000000</v>
      </c>
      <c r="S121" s="117">
        <f>INDEX('[1]Actual-Eco'!$H121:$S121,'[1]Report-Date'!$B$2)</f>
        <v>29995150</v>
      </c>
      <c r="T121" s="118">
        <f t="shared" si="144"/>
        <v>99.983833333333337</v>
      </c>
      <c r="U121" s="118">
        <f t="shared" si="145"/>
        <v>99.983833333333337</v>
      </c>
      <c r="V121" s="117">
        <f t="shared" si="146"/>
        <v>-4850</v>
      </c>
      <c r="W121" s="111"/>
      <c r="X121" s="116">
        <f>INDEX([1]CPPY!$V121:$AG121,'[1]Report-Date'!$B$2)</f>
        <v>0</v>
      </c>
      <c r="Y121" s="117">
        <f>INDEX('[1]Plan-Eco'!$V121:$AH121,12)</f>
        <v>0</v>
      </c>
      <c r="Z121" s="117">
        <f>INDEX('[1]Plan-Eco'!$V121:$AH121,'[1]Report-Date'!$B$2)</f>
        <v>0</v>
      </c>
      <c r="AA121" s="117">
        <f>INDEX('[1]Actual-Eco'!$V121:$AH121,'[1]Report-Date'!$B$2)</f>
        <v>0</v>
      </c>
      <c r="AB121" s="118">
        <f t="shared" si="148"/>
        <v>0</v>
      </c>
      <c r="AC121" s="118">
        <f t="shared" si="149"/>
        <v>0</v>
      </c>
      <c r="AD121" s="117">
        <f t="shared" si="150"/>
        <v>0</v>
      </c>
      <c r="AE121" s="111"/>
      <c r="AF121" s="116">
        <f>INDEX([1]CPPY!$AJ121:$AU121,'[1]Report-Date'!$B$2)</f>
        <v>0</v>
      </c>
      <c r="AG121" s="117">
        <f>INDEX('[1]Plan-Eco'!$AJ121:$AV121,12)</f>
        <v>0</v>
      </c>
      <c r="AH121" s="117">
        <f>INDEX('[1]Plan-Eco'!$AJ121:$AV121,'[1]Report-Date'!$B$2)</f>
        <v>0</v>
      </c>
      <c r="AI121" s="117">
        <f>INDEX('[1]Actual-Eco'!$AJ121:$AV121,'[1]Report-Date'!$B$2)</f>
        <v>0</v>
      </c>
      <c r="AJ121" s="118">
        <f t="shared" si="152"/>
        <v>0</v>
      </c>
      <c r="AK121" s="118">
        <f t="shared" si="153"/>
        <v>0</v>
      </c>
      <c r="AL121" s="117">
        <f t="shared" si="154"/>
        <v>0</v>
      </c>
      <c r="AM121" s="111"/>
      <c r="AN121" s="116">
        <f>INDEX([1]CPPY!$AX121:$BI121,'[1]Report-Date'!$B$2)</f>
        <v>0</v>
      </c>
      <c r="AO121" s="117">
        <f>INDEX('[1]Plan-Eco'!$AX121:$BI121,12)</f>
        <v>0</v>
      </c>
      <c r="AP121" s="117">
        <f>INDEX('[1]Plan-Eco'!$AX121:$BI121,'[1]Report-Date'!$B$2)</f>
        <v>0</v>
      </c>
      <c r="AQ121" s="117">
        <f>INDEX('[1]Actual-Eco'!$AX121:$BJ121,'[1]Report-Date'!$B$2)</f>
        <v>0</v>
      </c>
      <c r="AR121" s="118">
        <f t="shared" si="156"/>
        <v>0</v>
      </c>
      <c r="AS121" s="118">
        <f t="shared" si="157"/>
        <v>0</v>
      </c>
      <c r="AT121" s="117">
        <f t="shared" si="158"/>
        <v>0</v>
      </c>
      <c r="AX121" s="63"/>
      <c r="AY121" s="63"/>
      <c r="AZ121" s="48"/>
      <c r="BA121" s="63"/>
      <c r="BB121" s="63"/>
      <c r="BC121" s="63"/>
    </row>
    <row r="122" spans="1:55" ht="12.6" customHeight="1">
      <c r="A122" s="55"/>
      <c r="B122" s="55"/>
      <c r="C122" s="55"/>
      <c r="D122" s="55" t="s">
        <v>56</v>
      </c>
      <c r="E122" s="55" t="s">
        <v>189</v>
      </c>
      <c r="F122" s="55"/>
      <c r="G122" s="9"/>
      <c r="H122" s="116">
        <f t="shared" si="181"/>
        <v>77267088.113000005</v>
      </c>
      <c r="I122" s="117">
        <f t="shared" si="181"/>
        <v>289368934.80000001</v>
      </c>
      <c r="J122" s="117">
        <f t="shared" si="181"/>
        <v>112530024.20000002</v>
      </c>
      <c r="K122" s="117">
        <f t="shared" si="181"/>
        <v>91107449.580710009</v>
      </c>
      <c r="L122" s="118">
        <f t="shared" si="140"/>
        <v>80.962792133399361</v>
      </c>
      <c r="M122" s="118">
        <f t="shared" si="141"/>
        <v>31.484875749941764</v>
      </c>
      <c r="N122" s="117">
        <f t="shared" si="142"/>
        <v>-21422574.619290009</v>
      </c>
      <c r="O122" s="110"/>
      <c r="P122" s="116">
        <f>INDEX([1]CPPY!$H122:$S122,'[1]Report-Date'!$B$2)</f>
        <v>77267088.113000005</v>
      </c>
      <c r="Q122" s="117">
        <f>INDEX('[1]Plan-Eco'!$H122:$S122,12)</f>
        <v>234713100</v>
      </c>
      <c r="R122" s="117">
        <f>INDEX('[1]Plan-Eco'!$H122:$S122,'[1]Report-Date'!$B$2)</f>
        <v>110303056.80000001</v>
      </c>
      <c r="S122" s="117">
        <f>INDEX('[1]Actual-Eco'!$H122:$S122,'[1]Report-Date'!$B$2)</f>
        <v>88903044.719600007</v>
      </c>
      <c r="T122" s="118">
        <f t="shared" si="144"/>
        <v>80.598894807419327</v>
      </c>
      <c r="U122" s="118">
        <f t="shared" si="145"/>
        <v>37.877325432453496</v>
      </c>
      <c r="V122" s="117">
        <f t="shared" si="146"/>
        <v>-21400012.080400005</v>
      </c>
      <c r="W122" s="111"/>
      <c r="X122" s="116">
        <f>INDEX([1]CPPY!$V122:$AG122,'[1]Report-Date'!$B$2)</f>
        <v>0</v>
      </c>
      <c r="Y122" s="117">
        <f>INDEX('[1]Plan-Eco'!$V122:$AH122,12)</f>
        <v>45134.8</v>
      </c>
      <c r="Z122" s="117">
        <f>INDEX('[1]Plan-Eco'!$V122:$AH122,'[1]Report-Date'!$B$2)</f>
        <v>22567.4</v>
      </c>
      <c r="AA122" s="117">
        <f>INDEX('[1]Actual-Eco'!$V122:$AH122,'[1]Report-Date'!$B$2)</f>
        <v>0</v>
      </c>
      <c r="AB122" s="118">
        <f t="shared" si="148"/>
        <v>0</v>
      </c>
      <c r="AC122" s="118">
        <f t="shared" si="149"/>
        <v>0</v>
      </c>
      <c r="AD122" s="117">
        <f t="shared" si="150"/>
        <v>-22567.4</v>
      </c>
      <c r="AE122" s="111"/>
      <c r="AF122" s="116">
        <f>INDEX([1]CPPY!$AJ122:$AU122,'[1]Report-Date'!$B$2)</f>
        <v>0</v>
      </c>
      <c r="AG122" s="117">
        <f>INDEX('[1]Plan-Eco'!$AJ122:$AV122,12)</f>
        <v>54610700</v>
      </c>
      <c r="AH122" s="117">
        <f>INDEX('[1]Plan-Eco'!$AJ122:$AV122,'[1]Report-Date'!$B$2)</f>
        <v>2204400</v>
      </c>
      <c r="AI122" s="117">
        <f>INDEX('[1]Actual-Eco'!$AJ122:$AV122,'[1]Report-Date'!$B$2)</f>
        <v>2204404.8611099999</v>
      </c>
      <c r="AJ122" s="118">
        <f t="shared" si="152"/>
        <v>100.00022051850843</v>
      </c>
      <c r="AK122" s="118">
        <f t="shared" si="153"/>
        <v>4.0365804890067327</v>
      </c>
      <c r="AL122" s="117">
        <f t="shared" si="154"/>
        <v>4.8611099999397993</v>
      </c>
      <c r="AM122" s="111"/>
      <c r="AN122" s="116">
        <f>INDEX([1]CPPY!$AX122:$BI122,'[1]Report-Date'!$B$2)</f>
        <v>0</v>
      </c>
      <c r="AO122" s="117">
        <f>INDEX('[1]Plan-Eco'!$AX122:$BI122,12)</f>
        <v>0</v>
      </c>
      <c r="AP122" s="117">
        <f>INDEX('[1]Plan-Eco'!$AX122:$BI122,'[1]Report-Date'!$B$2)</f>
        <v>0</v>
      </c>
      <c r="AQ122" s="117">
        <f>INDEX('[1]Actual-Eco'!$AX122:$BJ122,'[1]Report-Date'!$B$2)</f>
        <v>0</v>
      </c>
      <c r="AR122" s="118">
        <f t="shared" si="156"/>
        <v>0</v>
      </c>
      <c r="AS122" s="118">
        <f t="shared" si="157"/>
        <v>0</v>
      </c>
      <c r="AT122" s="117">
        <f t="shared" si="158"/>
        <v>0</v>
      </c>
      <c r="AX122" s="42"/>
      <c r="AY122" s="42"/>
      <c r="AZ122" s="42"/>
      <c r="BA122" s="121"/>
      <c r="BB122" s="48"/>
      <c r="BC122" s="49"/>
    </row>
    <row r="123" spans="1:55" ht="12.6" customHeight="1">
      <c r="A123" s="50"/>
      <c r="B123" s="50" t="s">
        <v>41</v>
      </c>
      <c r="C123" s="50" t="s">
        <v>190</v>
      </c>
      <c r="D123" s="50"/>
      <c r="E123" s="50"/>
      <c r="F123" s="50"/>
      <c r="G123" s="51">
        <f>SUM(G124,G130:G131,G135,G141:G142)</f>
        <v>0</v>
      </c>
      <c r="H123" s="114">
        <f>SUM(H124,H130:H131,H135,H141:H142)</f>
        <v>978248319.6134001</v>
      </c>
      <c r="I123" s="114">
        <f t="shared" ref="I123:K123" si="182">SUM(I124,I130:I131,I135,I141:I142)</f>
        <v>2194622726.6000004</v>
      </c>
      <c r="J123" s="114">
        <f t="shared" si="182"/>
        <v>1209223797.5899999</v>
      </c>
      <c r="K123" s="114">
        <f t="shared" si="182"/>
        <v>1106211020.5883303</v>
      </c>
      <c r="L123" s="115">
        <f t="shared" si="140"/>
        <v>91.481082558334066</v>
      </c>
      <c r="M123" s="115">
        <f t="shared" si="141"/>
        <v>50.405521057467482</v>
      </c>
      <c r="N123" s="122">
        <f t="shared" si="142"/>
        <v>-103012777.00166965</v>
      </c>
      <c r="O123" s="110"/>
      <c r="P123" s="114">
        <f t="shared" ref="P123:S123" si="183">SUM(P124,P130:P131,P135,P141:P142)</f>
        <v>1003877525.5202</v>
      </c>
      <c r="Q123" s="114">
        <f t="shared" si="183"/>
        <v>2175857869.7999997</v>
      </c>
      <c r="R123" s="114">
        <f t="shared" si="183"/>
        <v>1214714668.1000001</v>
      </c>
      <c r="S123" s="114">
        <f t="shared" si="183"/>
        <v>1102573472.3447599</v>
      </c>
      <c r="T123" s="115">
        <f t="shared" si="144"/>
        <v>90.768103925949433</v>
      </c>
      <c r="U123" s="115">
        <f t="shared" si="145"/>
        <v>50.673046601435701</v>
      </c>
      <c r="V123" s="122">
        <f t="shared" si="146"/>
        <v>-112141195.7552402</v>
      </c>
      <c r="W123" s="111"/>
      <c r="X123" s="114">
        <f t="shared" ref="X123:AA123" si="184">SUM(X124,X130:X131,X135,X141:X142)</f>
        <v>129718215.82700001</v>
      </c>
      <c r="Y123" s="114">
        <f t="shared" si="184"/>
        <v>386112474.89999998</v>
      </c>
      <c r="Z123" s="114">
        <f t="shared" si="184"/>
        <v>213601957.78999999</v>
      </c>
      <c r="AA123" s="114">
        <f t="shared" si="184"/>
        <v>179909614.47439</v>
      </c>
      <c r="AB123" s="115">
        <f t="shared" si="148"/>
        <v>84.226575606233823</v>
      </c>
      <c r="AC123" s="115">
        <f t="shared" si="149"/>
        <v>46.595131255726749</v>
      </c>
      <c r="AD123" s="122">
        <f t="shared" si="150"/>
        <v>-33692343.315609992</v>
      </c>
      <c r="AE123" s="111"/>
      <c r="AF123" s="114">
        <f t="shared" ref="AF123:AI123" si="185">SUM(AF124,AF130:AF131,AF135,AF141:AF142)</f>
        <v>141661078.90000001</v>
      </c>
      <c r="AG123" s="114">
        <f t="shared" si="185"/>
        <v>252033200</v>
      </c>
      <c r="AH123" s="114">
        <f t="shared" si="185"/>
        <v>125416800</v>
      </c>
      <c r="AI123" s="114">
        <f t="shared" si="185"/>
        <v>123149669.49999999</v>
      </c>
      <c r="AJ123" s="115">
        <f t="shared" si="152"/>
        <v>98.192323117796008</v>
      </c>
      <c r="AK123" s="115">
        <f t="shared" si="153"/>
        <v>48.862479030540413</v>
      </c>
      <c r="AL123" s="122">
        <f t="shared" si="154"/>
        <v>-2267130.5000000149</v>
      </c>
      <c r="AM123" s="111"/>
      <c r="AN123" s="114">
        <f t="shared" ref="AN123:AQ123" si="186">SUM(AN124,AN130:AN131,AN135,AN141:AN142)</f>
        <v>514415179.01440001</v>
      </c>
      <c r="AO123" s="114">
        <f t="shared" si="186"/>
        <v>1255894036.5</v>
      </c>
      <c r="AP123" s="114">
        <f t="shared" si="186"/>
        <v>623798947.5</v>
      </c>
      <c r="AQ123" s="114">
        <f t="shared" si="186"/>
        <v>617294625.01620018</v>
      </c>
      <c r="AR123" s="115">
        <f t="shared" si="156"/>
        <v>98.957304671662698</v>
      </c>
      <c r="AS123" s="115">
        <f t="shared" si="157"/>
        <v>49.151807961164742</v>
      </c>
      <c r="AT123" s="122">
        <f t="shared" si="158"/>
        <v>-6504322.4837998152</v>
      </c>
      <c r="AX123" s="42"/>
      <c r="AY123" s="42"/>
      <c r="AZ123" s="42"/>
      <c r="BA123" s="121"/>
      <c r="BB123" s="48"/>
      <c r="BC123" s="49"/>
    </row>
    <row r="124" spans="1:55" ht="12.6" customHeight="1">
      <c r="A124" s="44"/>
      <c r="B124" s="44"/>
      <c r="C124" s="44" t="s">
        <v>72</v>
      </c>
      <c r="D124" s="44" t="s">
        <v>191</v>
      </c>
      <c r="E124" s="44"/>
      <c r="F124" s="44"/>
      <c r="G124" s="45">
        <f>SUM(G125:G129)</f>
        <v>0</v>
      </c>
      <c r="H124" s="112">
        <f>SUM(H125:H129)</f>
        <v>94595519.680000037</v>
      </c>
      <c r="I124" s="112">
        <f t="shared" ref="I124:K124" si="187">SUM(I125:I129)</f>
        <v>195123018.70000002</v>
      </c>
      <c r="J124" s="112">
        <f t="shared" si="187"/>
        <v>125766495.90000001</v>
      </c>
      <c r="K124" s="112">
        <f t="shared" si="187"/>
        <v>102783283.92677003</v>
      </c>
      <c r="L124" s="113">
        <f t="shared" si="140"/>
        <v>81.725489122711593</v>
      </c>
      <c r="M124" s="113">
        <f t="shared" si="141"/>
        <v>52.676144829841142</v>
      </c>
      <c r="N124" s="112">
        <f t="shared" si="142"/>
        <v>-22983211.973229975</v>
      </c>
      <c r="O124" s="110"/>
      <c r="P124" s="112">
        <f t="shared" ref="P124:S124" si="188">SUM(P125:P129)</f>
        <v>247491486.53</v>
      </c>
      <c r="Q124" s="112">
        <f t="shared" si="188"/>
        <v>498243737.90000004</v>
      </c>
      <c r="R124" s="112">
        <f t="shared" si="188"/>
        <v>259540498.5</v>
      </c>
      <c r="S124" s="112">
        <f t="shared" si="188"/>
        <v>238545201.31510001</v>
      </c>
      <c r="T124" s="113">
        <f t="shared" si="144"/>
        <v>91.910589173465738</v>
      </c>
      <c r="U124" s="113">
        <f t="shared" si="145"/>
        <v>47.877210122202726</v>
      </c>
      <c r="V124" s="112">
        <f t="shared" si="146"/>
        <v>-20995297.184899986</v>
      </c>
      <c r="W124" s="111"/>
      <c r="X124" s="112">
        <f t="shared" ref="X124:AA124" si="189">SUM(X125:X129)</f>
        <v>1156490.1000000001</v>
      </c>
      <c r="Y124" s="112">
        <f t="shared" si="189"/>
        <v>4939228.8</v>
      </c>
      <c r="Z124" s="112">
        <f t="shared" si="189"/>
        <v>2375928.7999999998</v>
      </c>
      <c r="AA124" s="112">
        <f t="shared" si="189"/>
        <v>1652528.05167</v>
      </c>
      <c r="AB124" s="113">
        <f t="shared" si="148"/>
        <v>69.552928171500767</v>
      </c>
      <c r="AC124" s="113">
        <f t="shared" si="149"/>
        <v>33.457207968782491</v>
      </c>
      <c r="AD124" s="112">
        <f t="shared" si="150"/>
        <v>-723400.74832999986</v>
      </c>
      <c r="AE124" s="111"/>
      <c r="AF124" s="112">
        <f t="shared" ref="AF124:AI124" si="190">SUM(AF125:AF129)</f>
        <v>0</v>
      </c>
      <c r="AG124" s="112">
        <f t="shared" si="190"/>
        <v>0</v>
      </c>
      <c r="AH124" s="112">
        <f t="shared" si="190"/>
        <v>0</v>
      </c>
      <c r="AI124" s="112">
        <f t="shared" si="190"/>
        <v>0</v>
      </c>
      <c r="AJ124" s="113">
        <f t="shared" si="152"/>
        <v>0</v>
      </c>
      <c r="AK124" s="113">
        <f t="shared" si="153"/>
        <v>0</v>
      </c>
      <c r="AL124" s="112">
        <f t="shared" si="154"/>
        <v>0</v>
      </c>
      <c r="AM124" s="111"/>
      <c r="AN124" s="112">
        <f t="shared" ref="AN124:AQ124" si="191">SUM(AN125:AN129)</f>
        <v>48837899.698200002</v>
      </c>
      <c r="AO124" s="112">
        <f t="shared" si="191"/>
        <v>141706997</v>
      </c>
      <c r="AP124" s="112">
        <f t="shared" si="191"/>
        <v>70708732.799999997</v>
      </c>
      <c r="AQ124" s="112">
        <f t="shared" si="191"/>
        <v>65072683.613880001</v>
      </c>
      <c r="AR124" s="113">
        <f t="shared" si="156"/>
        <v>92.029203518522124</v>
      </c>
      <c r="AS124" s="113">
        <f t="shared" si="157"/>
        <v>45.920586133005131</v>
      </c>
      <c r="AT124" s="112">
        <f t="shared" si="158"/>
        <v>-5636049.186119996</v>
      </c>
      <c r="AX124" s="42"/>
      <c r="AY124" s="42"/>
      <c r="AZ124" s="42"/>
      <c r="BA124" s="121"/>
      <c r="BB124" s="48"/>
      <c r="BC124" s="49"/>
    </row>
    <row r="125" spans="1:55" ht="12.6" customHeight="1">
      <c r="A125" s="50"/>
      <c r="B125" s="50"/>
      <c r="C125" s="50"/>
      <c r="D125" s="50"/>
      <c r="E125" s="55" t="s">
        <v>49</v>
      </c>
      <c r="F125" s="55" t="s">
        <v>192</v>
      </c>
      <c r="G125" s="9"/>
      <c r="H125" s="116">
        <f t="shared" ref="H125:K126" si="192">P125+X125+AF125+AN125</f>
        <v>16466895.1</v>
      </c>
      <c r="I125" s="116">
        <f t="shared" si="192"/>
        <v>29225000</v>
      </c>
      <c r="J125" s="117">
        <f t="shared" si="192"/>
        <v>14094207.1</v>
      </c>
      <c r="K125" s="116">
        <f t="shared" si="192"/>
        <v>11149872.874670001</v>
      </c>
      <c r="L125" s="118">
        <f t="shared" si="140"/>
        <v>79.109614294443006</v>
      </c>
      <c r="M125" s="118">
        <f t="shared" si="141"/>
        <v>38.151831906484176</v>
      </c>
      <c r="N125" s="116">
        <f t="shared" si="142"/>
        <v>-2944334.2253299989</v>
      </c>
      <c r="O125" s="110"/>
      <c r="P125" s="116">
        <f>INDEX([1]CPPY!$H125:$S125,'[1]Report-Date'!$B$2)</f>
        <v>16151895.1</v>
      </c>
      <c r="Q125" s="116">
        <f>INDEX('[1]Plan-Eco'!$H125:$S125,12)</f>
        <v>28725000</v>
      </c>
      <c r="R125" s="117">
        <f>INDEX('[1]Plan-Eco'!$H125:$S125,'[1]Report-Date'!$B$2)</f>
        <v>12953882.6</v>
      </c>
      <c r="S125" s="116">
        <f>INDEX('[1]Actual-Eco'!$H125:$S125,'[1]Report-Date'!$B$2)</f>
        <v>10027149.341</v>
      </c>
      <c r="T125" s="118">
        <f t="shared" si="144"/>
        <v>77.406517031426546</v>
      </c>
      <c r="U125" s="118">
        <f t="shared" si="145"/>
        <v>34.907395442993909</v>
      </c>
      <c r="V125" s="116">
        <f t="shared" si="146"/>
        <v>-2926733.2589999996</v>
      </c>
      <c r="W125" s="111"/>
      <c r="X125" s="116">
        <f>INDEX([1]CPPY!$V125:$AG125,'[1]Report-Date'!$B$2)</f>
        <v>315000</v>
      </c>
      <c r="Y125" s="116">
        <f>INDEX('[1]Plan-Eco'!$V125:$AH125,12)</f>
        <v>500000</v>
      </c>
      <c r="Z125" s="117">
        <f>INDEX('[1]Plan-Eco'!$V125:$AH125,'[1]Report-Date'!$B$2)</f>
        <v>1140324.5</v>
      </c>
      <c r="AA125" s="116">
        <f>INDEX('[1]Actual-Eco'!$V125:$AH125,'[1]Report-Date'!$B$2)</f>
        <v>1122723.53367</v>
      </c>
      <c r="AB125" s="118">
        <f t="shared" si="148"/>
        <v>98.456494942448401</v>
      </c>
      <c r="AC125" s="118">
        <f t="shared" si="149"/>
        <v>224.54470673400002</v>
      </c>
      <c r="AD125" s="116">
        <f t="shared" si="150"/>
        <v>-17600.966329999967</v>
      </c>
      <c r="AE125" s="111"/>
      <c r="AF125" s="116">
        <f>INDEX([1]CPPY!$AJ125:$AU125,'[1]Report-Date'!$B$2)</f>
        <v>0</v>
      </c>
      <c r="AG125" s="116">
        <f>INDEX('[1]Plan-Eco'!$AJ125:$AV125,12)</f>
        <v>0</v>
      </c>
      <c r="AH125" s="117">
        <f>INDEX('[1]Plan-Eco'!$AJ125:$AV125,'[1]Report-Date'!$B$2)</f>
        <v>0</v>
      </c>
      <c r="AI125" s="116">
        <f>INDEX('[1]Actual-Eco'!$AJ125:$AV125,'[1]Report-Date'!$B$2)</f>
        <v>0</v>
      </c>
      <c r="AJ125" s="118">
        <f t="shared" si="152"/>
        <v>0</v>
      </c>
      <c r="AK125" s="118">
        <f t="shared" si="153"/>
        <v>0</v>
      </c>
      <c r="AL125" s="116">
        <f t="shared" si="154"/>
        <v>0</v>
      </c>
      <c r="AM125" s="111"/>
      <c r="AN125" s="116">
        <f>INDEX([1]CPPY!$AX125:$BI125,'[1]Report-Date'!$B$2)</f>
        <v>0</v>
      </c>
      <c r="AO125" s="116">
        <f>INDEX('[1]Plan-Eco'!$AX125:$BI125,12)</f>
        <v>0</v>
      </c>
      <c r="AP125" s="117">
        <f>INDEX('[1]Plan-Eco'!$AX125:$BI125,'[1]Report-Date'!$B$2)</f>
        <v>0</v>
      </c>
      <c r="AQ125" s="116">
        <f>INDEX('[1]Actual-Eco'!$AX125:$BJ125,'[1]Report-Date'!$B$2)</f>
        <v>0</v>
      </c>
      <c r="AR125" s="118">
        <f t="shared" si="156"/>
        <v>0</v>
      </c>
      <c r="AS125" s="118">
        <f t="shared" si="157"/>
        <v>0</v>
      </c>
      <c r="AT125" s="116">
        <f t="shared" si="158"/>
        <v>0</v>
      </c>
      <c r="AX125" s="42"/>
      <c r="AY125" s="42"/>
      <c r="AZ125" s="42"/>
      <c r="BA125" s="121"/>
      <c r="BB125" s="48"/>
      <c r="BC125" s="49"/>
    </row>
    <row r="126" spans="1:55" ht="12.6" customHeight="1">
      <c r="A126" s="50"/>
      <c r="B126" s="50"/>
      <c r="C126" s="50"/>
      <c r="D126" s="50"/>
      <c r="E126" s="55" t="s">
        <v>50</v>
      </c>
      <c r="F126" s="55" t="s">
        <v>193</v>
      </c>
      <c r="G126" s="9"/>
      <c r="H126" s="116">
        <f t="shared" si="192"/>
        <v>30513685.600000001</v>
      </c>
      <c r="I126" s="116">
        <f t="shared" si="192"/>
        <v>53386860.20000001</v>
      </c>
      <c r="J126" s="117">
        <f t="shared" si="192"/>
        <v>31442982.599999998</v>
      </c>
      <c r="K126" s="116">
        <f t="shared" si="192"/>
        <v>31441965.491999999</v>
      </c>
      <c r="L126" s="118">
        <f t="shared" si="140"/>
        <v>99.996765230535104</v>
      </c>
      <c r="M126" s="118">
        <f t="shared" si="141"/>
        <v>58.894577006796879</v>
      </c>
      <c r="N126" s="116">
        <f t="shared" si="142"/>
        <v>-1017.1079999990761</v>
      </c>
      <c r="O126" s="110"/>
      <c r="P126" s="116">
        <f>INDEX([1]CPPY!$H126:$S126,'[1]Report-Date'!$B$2)</f>
        <v>30436400</v>
      </c>
      <c r="Q126" s="116">
        <f>INDEX('[1]Plan-Eco'!$H126:$S126,12)</f>
        <v>53087056.400000013</v>
      </c>
      <c r="R126" s="117">
        <f>INDEX('[1]Plan-Eco'!$H126:$S126,'[1]Report-Date'!$B$2)</f>
        <v>31350619.399999999</v>
      </c>
      <c r="S126" s="116">
        <f>INDEX('[1]Actual-Eco'!$H126:$S126,'[1]Report-Date'!$B$2)</f>
        <v>31350619.399999999</v>
      </c>
      <c r="T126" s="118">
        <f t="shared" si="144"/>
        <v>100</v>
      </c>
      <c r="U126" s="118">
        <f t="shared" si="145"/>
        <v>59.055109712204711</v>
      </c>
      <c r="V126" s="116">
        <f t="shared" si="146"/>
        <v>0</v>
      </c>
      <c r="W126" s="111"/>
      <c r="X126" s="116">
        <f>INDEX([1]CPPY!$V126:$AG126,'[1]Report-Date'!$B$2)</f>
        <v>77285.600000000006</v>
      </c>
      <c r="Y126" s="116">
        <f>INDEX('[1]Plan-Eco'!$V126:$AH126,12)</f>
        <v>299803.8</v>
      </c>
      <c r="Z126" s="117">
        <f>INDEX('[1]Plan-Eco'!$V126:$AH126,'[1]Report-Date'!$B$2)</f>
        <v>92363.199999999997</v>
      </c>
      <c r="AA126" s="116">
        <f>INDEX('[1]Actual-Eco'!$V126:$AH126,'[1]Report-Date'!$B$2)</f>
        <v>91346.092000000004</v>
      </c>
      <c r="AB126" s="118">
        <f t="shared" si="148"/>
        <v>98.898795191158399</v>
      </c>
      <c r="AC126" s="118">
        <f t="shared" si="149"/>
        <v>30.468623813307239</v>
      </c>
      <c r="AD126" s="116">
        <f t="shared" si="150"/>
        <v>-1017.1079999999929</v>
      </c>
      <c r="AE126" s="111"/>
      <c r="AF126" s="116">
        <f>INDEX([1]CPPY!$AJ126:$AU126,'[1]Report-Date'!$B$2)</f>
        <v>0</v>
      </c>
      <c r="AG126" s="116">
        <f>INDEX('[1]Plan-Eco'!$AJ126:$AV126,12)</f>
        <v>0</v>
      </c>
      <c r="AH126" s="117">
        <f>INDEX('[1]Plan-Eco'!$AJ126:$AV126,'[1]Report-Date'!$B$2)</f>
        <v>0</v>
      </c>
      <c r="AI126" s="116">
        <f>INDEX('[1]Actual-Eco'!$AJ126:$AV126,'[1]Report-Date'!$B$2)</f>
        <v>0</v>
      </c>
      <c r="AJ126" s="118">
        <f t="shared" si="152"/>
        <v>0</v>
      </c>
      <c r="AK126" s="118">
        <f t="shared" si="153"/>
        <v>0</v>
      </c>
      <c r="AL126" s="116">
        <f t="shared" si="154"/>
        <v>0</v>
      </c>
      <c r="AM126" s="111"/>
      <c r="AN126" s="116">
        <f>INDEX([1]CPPY!$AX126:$BI126,'[1]Report-Date'!$B$2)</f>
        <v>0</v>
      </c>
      <c r="AO126" s="116">
        <f>INDEX('[1]Plan-Eco'!$AX126:$BI126,12)</f>
        <v>0</v>
      </c>
      <c r="AP126" s="117">
        <f>INDEX('[1]Plan-Eco'!$AX126:$BI126,'[1]Report-Date'!$B$2)</f>
        <v>0</v>
      </c>
      <c r="AQ126" s="116">
        <f>INDEX('[1]Actual-Eco'!$AX126:$BJ126,'[1]Report-Date'!$B$2)</f>
        <v>0</v>
      </c>
      <c r="AR126" s="118">
        <f t="shared" si="156"/>
        <v>0</v>
      </c>
      <c r="AS126" s="118">
        <f t="shared" si="157"/>
        <v>0</v>
      </c>
      <c r="AT126" s="116">
        <f t="shared" si="158"/>
        <v>0</v>
      </c>
      <c r="AX126" s="42"/>
      <c r="AY126" s="42"/>
      <c r="AZ126" s="42"/>
      <c r="BA126" s="121"/>
      <c r="BB126" s="48"/>
      <c r="BC126" s="49"/>
    </row>
    <row r="127" spans="1:55" ht="12.6" customHeight="1">
      <c r="A127" s="50"/>
      <c r="B127" s="50"/>
      <c r="C127" s="50"/>
      <c r="D127" s="50"/>
      <c r="E127" s="55" t="s">
        <v>82</v>
      </c>
      <c r="F127" s="55" t="s">
        <v>194</v>
      </c>
      <c r="G127" s="9"/>
      <c r="H127" s="123">
        <f t="shared" ref="H127:J127" si="193">P127+X127+AN127-AN90-P89</f>
        <v>25101464.13000004</v>
      </c>
      <c r="I127" s="123">
        <f t="shared" si="193"/>
        <v>59644322.300000012</v>
      </c>
      <c r="J127" s="123">
        <f t="shared" si="193"/>
        <v>41398138.400000021</v>
      </c>
      <c r="K127" s="123">
        <f>S127+AA127+AQ127-AQ90-S89</f>
        <v>22624791.720100023</v>
      </c>
      <c r="L127" s="118">
        <f t="shared" si="140"/>
        <v>54.651712841512726</v>
      </c>
      <c r="M127" s="118">
        <f t="shared" si="141"/>
        <v>37.93285068493438</v>
      </c>
      <c r="N127" s="116">
        <f t="shared" si="142"/>
        <v>-18773346.679899998</v>
      </c>
      <c r="O127" s="110"/>
      <c r="P127" s="116">
        <f>INDEX([1]CPPY!$H127:$S127,'[1]Report-Date'!$B$2)</f>
        <v>182232021.33000001</v>
      </c>
      <c r="Q127" s="116">
        <f>INDEX('[1]Plan-Eco'!$H127:$S127,12)</f>
        <v>375636182.30000001</v>
      </c>
      <c r="R127" s="117">
        <f>INDEX('[1]Plan-Eco'!$H127:$S127,'[1]Report-Date'!$B$2)</f>
        <v>182440497.30000001</v>
      </c>
      <c r="S127" s="123">
        <f>INDEX('[1]Actual-Eco'!$H127:$S127,'[1]Report-Date'!$B$2)</f>
        <v>164371933.29410002</v>
      </c>
      <c r="T127" s="118">
        <f t="shared" si="144"/>
        <v>90.096187922471742</v>
      </c>
      <c r="U127" s="118">
        <f t="shared" si="145"/>
        <v>43.758280229465534</v>
      </c>
      <c r="V127" s="116">
        <f t="shared" si="146"/>
        <v>-18068564.005899996</v>
      </c>
      <c r="W127" s="111"/>
      <c r="X127" s="116">
        <f>INDEX([1]CPPY!$V127:$AG127,'[1]Report-Date'!$B$2)</f>
        <v>764204.5</v>
      </c>
      <c r="Y127" s="116">
        <f>INDEX('[1]Plan-Eco'!$V127:$AH127,12)</f>
        <v>4139425</v>
      </c>
      <c r="Z127" s="117">
        <f>INDEX('[1]Plan-Eco'!$V127:$AH127,'[1]Report-Date'!$B$2)</f>
        <v>1143241.1000000001</v>
      </c>
      <c r="AA127" s="123">
        <f>INDEX('[1]Actual-Eco'!$V127:$AH127,'[1]Report-Date'!$B$2)</f>
        <v>438458.42599999998</v>
      </c>
      <c r="AB127" s="118">
        <f t="shared" si="148"/>
        <v>38.352227364813949</v>
      </c>
      <c r="AC127" s="118">
        <f t="shared" si="149"/>
        <v>10.59225438315708</v>
      </c>
      <c r="AD127" s="116">
        <f t="shared" si="150"/>
        <v>-704782.67400000012</v>
      </c>
      <c r="AE127" s="111"/>
      <c r="AF127" s="116">
        <f>INDEX([1]CPPY!$AJ127:$AU127,'[1]Report-Date'!$B$2)</f>
        <v>0</v>
      </c>
      <c r="AG127" s="116">
        <f>INDEX('[1]Plan-Eco'!$AJ127:$AV127,12)</f>
        <v>0</v>
      </c>
      <c r="AH127" s="117">
        <f>INDEX('[1]Plan-Eco'!$AJ127:$AV127,'[1]Report-Date'!$B$2)</f>
        <v>0</v>
      </c>
      <c r="AI127" s="123">
        <f>INDEX('[1]Actual-Eco'!$AJ127:$AV127,'[1]Report-Date'!$B$2)</f>
        <v>0</v>
      </c>
      <c r="AJ127" s="118">
        <f t="shared" si="152"/>
        <v>0</v>
      </c>
      <c r="AK127" s="118">
        <f t="shared" si="153"/>
        <v>0</v>
      </c>
      <c r="AL127" s="116">
        <f t="shared" si="154"/>
        <v>0</v>
      </c>
      <c r="AM127" s="111"/>
      <c r="AN127" s="116">
        <f>INDEX([1]CPPY!$AX127:$BI127,'[1]Report-Date'!$B$2)</f>
        <v>44995594.948200002</v>
      </c>
      <c r="AO127" s="116">
        <f>INDEX('[1]Plan-Eco'!$AX127:$BI127,12)</f>
        <v>129635660.00000001</v>
      </c>
      <c r="AP127" s="117">
        <f>INDEX('[1]Plan-Eco'!$AX127:$BI127,'[1]Report-Date'!$B$2)</f>
        <v>64673064.200000003</v>
      </c>
      <c r="AQ127" s="123">
        <f>INDEX('[1]Actual-Eco'!$AX127:$BJ127,'[1]Report-Date'!$B$2)</f>
        <v>60301529.053879999</v>
      </c>
      <c r="AR127" s="118">
        <f t="shared" si="156"/>
        <v>93.24056282132986</v>
      </c>
      <c r="AS127" s="118">
        <f t="shared" si="157"/>
        <v>46.516158481300586</v>
      </c>
      <c r="AT127" s="116">
        <f t="shared" si="158"/>
        <v>-4371535.1461200044</v>
      </c>
      <c r="AU127" s="124"/>
      <c r="AV127" s="124"/>
      <c r="AX127" s="42"/>
      <c r="AY127" s="42"/>
      <c r="AZ127" s="42"/>
      <c r="BA127" s="121"/>
      <c r="BB127" s="48"/>
      <c r="BC127" s="49"/>
    </row>
    <row r="128" spans="1:55" ht="12.6" customHeight="1">
      <c r="A128" s="50"/>
      <c r="B128" s="50"/>
      <c r="C128" s="50"/>
      <c r="D128" s="50"/>
      <c r="E128" s="55" t="s">
        <v>195</v>
      </c>
      <c r="F128" s="55" t="s">
        <v>196</v>
      </c>
      <c r="G128" s="9"/>
      <c r="H128" s="116">
        <f t="shared" ref="H128:K129" si="194">P128+X128+AF128+AN128</f>
        <v>18671170.100000001</v>
      </c>
      <c r="I128" s="116">
        <f t="shared" si="194"/>
        <v>39295499.199999996</v>
      </c>
      <c r="J128" s="117">
        <f t="shared" si="194"/>
        <v>32295499.199999996</v>
      </c>
      <c r="K128" s="123">
        <f t="shared" si="194"/>
        <v>32295499.280000001</v>
      </c>
      <c r="L128" s="118">
        <f t="shared" si="140"/>
        <v>100.00000024771256</v>
      </c>
      <c r="M128" s="118">
        <f t="shared" si="141"/>
        <v>82.186255264572395</v>
      </c>
      <c r="N128" s="116">
        <f t="shared" si="142"/>
        <v>8.0000005662441254E-2</v>
      </c>
      <c r="O128" s="110"/>
      <c r="P128" s="116">
        <f>INDEX([1]CPPY!$H128:$S128,'[1]Report-Date'!$B$2)</f>
        <v>18671170.100000001</v>
      </c>
      <c r="Q128" s="116">
        <f>INDEX('[1]Plan-Eco'!$H128:$S128,12)</f>
        <v>39295499.199999996</v>
      </c>
      <c r="R128" s="117">
        <f>INDEX('[1]Plan-Eco'!$H128:$S128,'[1]Report-Date'!$B$2)</f>
        <v>32295499.199999996</v>
      </c>
      <c r="S128" s="123">
        <f>INDEX('[1]Actual-Eco'!$H128:$S128,'[1]Report-Date'!$B$2)</f>
        <v>32295499.280000001</v>
      </c>
      <c r="T128" s="118">
        <f t="shared" si="144"/>
        <v>100.00000024771256</v>
      </c>
      <c r="U128" s="118">
        <f t="shared" si="145"/>
        <v>82.186255264572395</v>
      </c>
      <c r="V128" s="116">
        <f t="shared" si="146"/>
        <v>8.0000005662441254E-2</v>
      </c>
      <c r="W128" s="111"/>
      <c r="X128" s="116">
        <f>INDEX([1]CPPY!$V128:$AG128,'[1]Report-Date'!$B$2)</f>
        <v>0</v>
      </c>
      <c r="Y128" s="116">
        <f>INDEX('[1]Plan-Eco'!$V128:$AH128,12)</f>
        <v>0</v>
      </c>
      <c r="Z128" s="117">
        <f>INDEX('[1]Plan-Eco'!$V128:$AH128,'[1]Report-Date'!$B$2)</f>
        <v>0</v>
      </c>
      <c r="AA128" s="123">
        <f>INDEX('[1]Actual-Eco'!$V128:$AH128,'[1]Report-Date'!$B$2)</f>
        <v>0</v>
      </c>
      <c r="AB128" s="118">
        <f t="shared" si="148"/>
        <v>0</v>
      </c>
      <c r="AC128" s="118">
        <f t="shared" si="149"/>
        <v>0</v>
      </c>
      <c r="AD128" s="116">
        <f t="shared" si="150"/>
        <v>0</v>
      </c>
      <c r="AE128" s="111"/>
      <c r="AF128" s="116">
        <f>INDEX([1]CPPY!$AJ128:$AU128,'[1]Report-Date'!$B$2)</f>
        <v>0</v>
      </c>
      <c r="AG128" s="116">
        <f>INDEX('[1]Plan-Eco'!$AJ128:$AV128,12)</f>
        <v>0</v>
      </c>
      <c r="AH128" s="117">
        <f>INDEX('[1]Plan-Eco'!$AJ128:$AV128,'[1]Report-Date'!$B$2)</f>
        <v>0</v>
      </c>
      <c r="AI128" s="123">
        <f>INDEX('[1]Actual-Eco'!$AJ128:$AV128,'[1]Report-Date'!$B$2)</f>
        <v>0</v>
      </c>
      <c r="AJ128" s="118">
        <f t="shared" si="152"/>
        <v>0</v>
      </c>
      <c r="AK128" s="118">
        <f t="shared" si="153"/>
        <v>0</v>
      </c>
      <c r="AL128" s="116">
        <f t="shared" si="154"/>
        <v>0</v>
      </c>
      <c r="AM128" s="111"/>
      <c r="AN128" s="116">
        <f>INDEX([1]CPPY!$AX128:$BI128,'[1]Report-Date'!$B$2)</f>
        <v>0</v>
      </c>
      <c r="AO128" s="116">
        <f>INDEX('[1]Plan-Eco'!$AX128:$BI128,12)</f>
        <v>0</v>
      </c>
      <c r="AP128" s="117">
        <f>INDEX('[1]Plan-Eco'!$AX128:$BI128,'[1]Report-Date'!$B$2)</f>
        <v>0</v>
      </c>
      <c r="AQ128" s="123">
        <f>INDEX('[1]Actual-Eco'!$AX128:$BJ128,'[1]Report-Date'!$B$2)</f>
        <v>0</v>
      </c>
      <c r="AR128" s="118">
        <f t="shared" si="156"/>
        <v>0</v>
      </c>
      <c r="AS128" s="118">
        <f t="shared" si="157"/>
        <v>0</v>
      </c>
      <c r="AT128" s="116">
        <f t="shared" si="158"/>
        <v>0</v>
      </c>
      <c r="AX128" s="63"/>
      <c r="AY128" s="63"/>
      <c r="AZ128" s="63"/>
      <c r="BA128" s="63"/>
      <c r="BB128" s="63"/>
      <c r="BC128" s="63"/>
    </row>
    <row r="129" spans="1:55" ht="12.6" customHeight="1">
      <c r="A129" s="50"/>
      <c r="B129" s="50"/>
      <c r="C129" s="50"/>
      <c r="D129" s="50"/>
      <c r="E129" s="55" t="s">
        <v>197</v>
      </c>
      <c r="F129" s="55" t="s">
        <v>198</v>
      </c>
      <c r="G129" s="9"/>
      <c r="H129" s="116">
        <f t="shared" si="194"/>
        <v>3842304.75</v>
      </c>
      <c r="I129" s="116">
        <f t="shared" si="194"/>
        <v>13571337</v>
      </c>
      <c r="J129" s="117">
        <f t="shared" si="194"/>
        <v>6535668.5999999996</v>
      </c>
      <c r="K129" s="123">
        <f t="shared" si="194"/>
        <v>5271154.5599999996</v>
      </c>
      <c r="L129" s="118">
        <f t="shared" si="140"/>
        <v>80.652108951791107</v>
      </c>
      <c r="M129" s="118">
        <f t="shared" si="141"/>
        <v>38.840348301718535</v>
      </c>
      <c r="N129" s="116">
        <f t="shared" si="142"/>
        <v>-1264514.04</v>
      </c>
      <c r="O129" s="110"/>
      <c r="P129" s="116">
        <f>INDEX([1]CPPY!$H129:$S129,'[1]Report-Date'!$B$2)</f>
        <v>0</v>
      </c>
      <c r="Q129" s="116">
        <f>INDEX('[1]Plan-Eco'!$H129:$S129,12)</f>
        <v>1500000</v>
      </c>
      <c r="R129" s="117">
        <f>INDEX('[1]Plan-Eco'!$H129:$S129,'[1]Report-Date'!$B$2)</f>
        <v>500000</v>
      </c>
      <c r="S129" s="123">
        <f>INDEX('[1]Actual-Eco'!$H129:$S129,'[1]Report-Date'!$B$2)</f>
        <v>500000</v>
      </c>
      <c r="T129" s="118">
        <f t="shared" si="144"/>
        <v>100</v>
      </c>
      <c r="U129" s="118">
        <f t="shared" si="145"/>
        <v>33.333333333333329</v>
      </c>
      <c r="V129" s="116">
        <f t="shared" si="146"/>
        <v>0</v>
      </c>
      <c r="W129" s="111"/>
      <c r="X129" s="116">
        <f>INDEX([1]CPPY!$V129:$AG129,'[1]Report-Date'!$B$2)</f>
        <v>0</v>
      </c>
      <c r="Y129" s="116">
        <f>INDEX('[1]Plan-Eco'!$V129:$AH129,12)</f>
        <v>0</v>
      </c>
      <c r="Z129" s="117">
        <f>INDEX('[1]Plan-Eco'!$V129:$AH129,'[1]Report-Date'!$B$2)</f>
        <v>0</v>
      </c>
      <c r="AA129" s="123">
        <f>INDEX('[1]Actual-Eco'!$V129:$AH129,'[1]Report-Date'!$B$2)</f>
        <v>0</v>
      </c>
      <c r="AB129" s="118">
        <f t="shared" si="148"/>
        <v>0</v>
      </c>
      <c r="AC129" s="118">
        <f t="shared" si="149"/>
        <v>0</v>
      </c>
      <c r="AD129" s="116">
        <f t="shared" si="150"/>
        <v>0</v>
      </c>
      <c r="AE129" s="111"/>
      <c r="AF129" s="116">
        <f>INDEX([1]CPPY!$AJ129:$AU129,'[1]Report-Date'!$B$2)</f>
        <v>0</v>
      </c>
      <c r="AG129" s="116">
        <f>INDEX('[1]Plan-Eco'!$AJ129:$AV129,12)</f>
        <v>0</v>
      </c>
      <c r="AH129" s="117">
        <f>INDEX('[1]Plan-Eco'!$AJ129:$AV129,'[1]Report-Date'!$B$2)</f>
        <v>0</v>
      </c>
      <c r="AI129" s="123">
        <f>INDEX('[1]Actual-Eco'!$AJ129:$AV129,'[1]Report-Date'!$B$2)</f>
        <v>0</v>
      </c>
      <c r="AJ129" s="118">
        <f t="shared" si="152"/>
        <v>0</v>
      </c>
      <c r="AK129" s="118">
        <f t="shared" si="153"/>
        <v>0</v>
      </c>
      <c r="AL129" s="116">
        <f t="shared" si="154"/>
        <v>0</v>
      </c>
      <c r="AM129" s="111"/>
      <c r="AN129" s="116">
        <f>INDEX([1]CPPY!$AX129:$BI129,'[1]Report-Date'!$B$2)</f>
        <v>3842304.75</v>
      </c>
      <c r="AO129" s="116">
        <f>INDEX('[1]Plan-Eco'!$AX129:$BI129,12)</f>
        <v>12071337</v>
      </c>
      <c r="AP129" s="117">
        <f>INDEX('[1]Plan-Eco'!$AX129:$BI129,'[1]Report-Date'!$B$2)</f>
        <v>6035668.5999999996</v>
      </c>
      <c r="AQ129" s="123">
        <f>INDEX('[1]Actual-Eco'!$AX129:$BJ129,'[1]Report-Date'!$B$2)</f>
        <v>4771154.5599999996</v>
      </c>
      <c r="AR129" s="118">
        <f t="shared" si="156"/>
        <v>79.049312946042122</v>
      </c>
      <c r="AS129" s="118">
        <f t="shared" si="157"/>
        <v>39.524657127872409</v>
      </c>
      <c r="AT129" s="116">
        <f t="shared" si="158"/>
        <v>-1264514.04</v>
      </c>
      <c r="AX129" s="63"/>
      <c r="AY129" s="63"/>
      <c r="AZ129" s="63"/>
      <c r="BA129" s="63"/>
      <c r="BB129" s="63"/>
      <c r="BC129" s="63"/>
    </row>
    <row r="130" spans="1:55" ht="12.6" customHeight="1">
      <c r="A130" s="44"/>
      <c r="B130" s="44"/>
      <c r="C130" s="44" t="s">
        <v>74</v>
      </c>
      <c r="D130" s="44" t="s">
        <v>199</v>
      </c>
      <c r="E130" s="44"/>
      <c r="F130" s="44"/>
      <c r="G130" s="125"/>
      <c r="H130" s="112"/>
      <c r="I130" s="112"/>
      <c r="J130" s="126"/>
      <c r="K130" s="126"/>
      <c r="L130" s="113">
        <f t="shared" si="140"/>
        <v>0</v>
      </c>
      <c r="M130" s="113">
        <f t="shared" si="141"/>
        <v>0</v>
      </c>
      <c r="N130" s="112">
        <f t="shared" si="142"/>
        <v>0</v>
      </c>
      <c r="O130" s="110"/>
      <c r="P130" s="112">
        <f>INDEX([1]CPPY!$H130:$S130,'[1]Report-Date'!$B$2)</f>
        <v>85360700</v>
      </c>
      <c r="Q130" s="112">
        <f>INDEX('[1]Plan-Eco'!$H130:$S130,12)</f>
        <v>158573363.90000001</v>
      </c>
      <c r="R130" s="126">
        <f>INDEX('[1]Plan-Eco'!$H130:$S130,'[1]Report-Date'!$B$2)</f>
        <v>82323433.099999994</v>
      </c>
      <c r="S130" s="126">
        <f>INDEX('[1]Actual-Eco'!$H130:$S130,'[1]Report-Date'!$B$2)</f>
        <v>82323433.099999994</v>
      </c>
      <c r="T130" s="113">
        <f t="shared" si="144"/>
        <v>100</v>
      </c>
      <c r="U130" s="113">
        <f t="shared" si="145"/>
        <v>51.915044920100847</v>
      </c>
      <c r="V130" s="112">
        <f t="shared" si="146"/>
        <v>0</v>
      </c>
      <c r="W130" s="111"/>
      <c r="X130" s="112">
        <f>INDEX([1]CPPY!$V130:$AG130,'[1]Report-Date'!$B$2)</f>
        <v>0</v>
      </c>
      <c r="Y130" s="112">
        <f>INDEX('[1]Plan-Eco'!$V130:$AH130,12)</f>
        <v>0</v>
      </c>
      <c r="Z130" s="126">
        <f>INDEX('[1]Plan-Eco'!$V130:$AH130,'[1]Report-Date'!$B$2)</f>
        <v>0</v>
      </c>
      <c r="AA130" s="126">
        <f>INDEX('[1]Actual-Eco'!$V130:$AH130,'[1]Report-Date'!$B$2)</f>
        <v>0</v>
      </c>
      <c r="AB130" s="113">
        <f t="shared" si="148"/>
        <v>0</v>
      </c>
      <c r="AC130" s="113">
        <f t="shared" si="149"/>
        <v>0</v>
      </c>
      <c r="AD130" s="112">
        <f t="shared" si="150"/>
        <v>0</v>
      </c>
      <c r="AE130" s="111"/>
      <c r="AF130" s="112">
        <f>INDEX([1]CPPY!$AJ130:$AU130,'[1]Report-Date'!$B$2)</f>
        <v>0</v>
      </c>
      <c r="AG130" s="112">
        <f>INDEX('[1]Plan-Eco'!$AJ130:$AV130,12)</f>
        <v>0</v>
      </c>
      <c r="AH130" s="126">
        <f>INDEX('[1]Plan-Eco'!$AJ130:$AV130,'[1]Report-Date'!$B$2)</f>
        <v>0</v>
      </c>
      <c r="AI130" s="126">
        <f>INDEX('[1]Actual-Eco'!$AJ130:$AV130,'[1]Report-Date'!$B$2)</f>
        <v>0</v>
      </c>
      <c r="AJ130" s="113">
        <f t="shared" si="152"/>
        <v>0</v>
      </c>
      <c r="AK130" s="113">
        <f t="shared" si="153"/>
        <v>0</v>
      </c>
      <c r="AL130" s="112">
        <f t="shared" si="154"/>
        <v>0</v>
      </c>
      <c r="AM130" s="111"/>
      <c r="AN130" s="112">
        <f>INDEX([1]CPPY!$AX130:$BI130,'[1]Report-Date'!$B$2)</f>
        <v>0</v>
      </c>
      <c r="AO130" s="112">
        <f>INDEX('[1]Plan-Eco'!$AX130:$BI130,12)</f>
        <v>0</v>
      </c>
      <c r="AP130" s="126">
        <f>INDEX('[1]Plan-Eco'!$AX130:$BI130,'[1]Report-Date'!$B$2)</f>
        <v>0</v>
      </c>
      <c r="AQ130" s="126">
        <f>INDEX('[1]Actual-Eco'!$AX130:$BJ130,'[1]Report-Date'!$B$2)</f>
        <v>0</v>
      </c>
      <c r="AR130" s="113">
        <f t="shared" si="156"/>
        <v>0</v>
      </c>
      <c r="AS130" s="113">
        <f t="shared" si="157"/>
        <v>0</v>
      </c>
      <c r="AT130" s="112">
        <f t="shared" si="158"/>
        <v>0</v>
      </c>
      <c r="AX130" s="41"/>
      <c r="AY130" s="41"/>
      <c r="AZ130" s="41"/>
      <c r="BA130" s="48"/>
      <c r="BB130" s="41"/>
      <c r="BC130" s="41"/>
    </row>
    <row r="131" spans="1:55" ht="12.6" customHeight="1">
      <c r="A131" s="44"/>
      <c r="B131" s="44"/>
      <c r="C131" s="44" t="s">
        <v>166</v>
      </c>
      <c r="D131" s="44" t="s">
        <v>200</v>
      </c>
      <c r="E131" s="44"/>
      <c r="F131" s="44"/>
      <c r="G131" s="127">
        <f>SUM(G132:G134)</f>
        <v>0</v>
      </c>
      <c r="H131" s="126">
        <f>SUM(H132:H134)</f>
        <v>4145878.0817999998</v>
      </c>
      <c r="I131" s="126">
        <f t="shared" ref="I131:K131" si="195">SUM(I132:I134)</f>
        <v>47238504.299999997</v>
      </c>
      <c r="J131" s="126">
        <f t="shared" si="195"/>
        <v>24283161.199999999</v>
      </c>
      <c r="K131" s="126">
        <f t="shared" si="195"/>
        <v>15806569.396120004</v>
      </c>
      <c r="L131" s="113">
        <f t="shared" si="140"/>
        <v>65.092716989911537</v>
      </c>
      <c r="M131" s="113">
        <f t="shared" si="141"/>
        <v>33.461197873108794</v>
      </c>
      <c r="N131" s="112">
        <f t="shared" si="142"/>
        <v>-8476591.8038799949</v>
      </c>
      <c r="O131" s="110"/>
      <c r="P131" s="126">
        <f t="shared" ref="P131:S131" si="196">SUM(P132:P134)</f>
        <v>511988638.70000005</v>
      </c>
      <c r="Q131" s="126">
        <f t="shared" si="196"/>
        <v>1183169351.3</v>
      </c>
      <c r="R131" s="126">
        <f t="shared" si="196"/>
        <v>643498067.70000005</v>
      </c>
      <c r="S131" s="126">
        <f t="shared" si="196"/>
        <v>603165505.29313993</v>
      </c>
      <c r="T131" s="113">
        <f t="shared" si="144"/>
        <v>93.732294713639575</v>
      </c>
      <c r="U131" s="113">
        <f t="shared" si="145"/>
        <v>50.978797298156472</v>
      </c>
      <c r="V131" s="112">
        <f t="shared" si="146"/>
        <v>-40332562.406860113</v>
      </c>
      <c r="W131" s="111"/>
      <c r="X131" s="126">
        <f t="shared" ref="X131:AA131" si="197">SUM(X132:X134)</f>
        <v>6195022.7999999998</v>
      </c>
      <c r="Y131" s="126">
        <f t="shared" si="197"/>
        <v>71731994.399999961</v>
      </c>
      <c r="Z131" s="126">
        <f t="shared" si="197"/>
        <v>29611610.800000001</v>
      </c>
      <c r="AA131" s="126">
        <f t="shared" si="197"/>
        <v>23800000</v>
      </c>
      <c r="AB131" s="113">
        <f t="shared" si="148"/>
        <v>80.37387820861133</v>
      </c>
      <c r="AC131" s="113">
        <f t="shared" si="149"/>
        <v>33.179057963011289</v>
      </c>
      <c r="AD131" s="112">
        <f t="shared" si="150"/>
        <v>-5811610.8000000007</v>
      </c>
      <c r="AE131" s="111"/>
      <c r="AF131" s="126">
        <f t="shared" ref="AF131:AI131" si="198">SUM(AF132:AF134)</f>
        <v>5063125</v>
      </c>
      <c r="AG131" s="126">
        <f t="shared" si="198"/>
        <v>12033200</v>
      </c>
      <c r="AH131" s="126">
        <f t="shared" si="198"/>
        <v>6016800</v>
      </c>
      <c r="AI131" s="126">
        <f t="shared" si="198"/>
        <v>4940293.3</v>
      </c>
      <c r="AJ131" s="113">
        <f t="shared" si="152"/>
        <v>82.108318375216058</v>
      </c>
      <c r="AK131" s="113">
        <f t="shared" si="153"/>
        <v>41.055523883921154</v>
      </c>
      <c r="AL131" s="112">
        <f t="shared" si="154"/>
        <v>-1076506.7000000002</v>
      </c>
      <c r="AM131" s="111"/>
      <c r="AN131" s="126">
        <f t="shared" ref="AN131:AQ131" si="199">SUM(AN132:AN134)</f>
        <v>4071714.5817999989</v>
      </c>
      <c r="AO131" s="126">
        <f t="shared" si="199"/>
        <v>47238504.300000004</v>
      </c>
      <c r="AP131" s="126">
        <f t="shared" si="199"/>
        <v>24283161.200000003</v>
      </c>
      <c r="AQ131" s="126">
        <f t="shared" si="199"/>
        <v>15806569.396120004</v>
      </c>
      <c r="AR131" s="113">
        <f t="shared" si="156"/>
        <v>65.092716989911523</v>
      </c>
      <c r="AS131" s="113">
        <f t="shared" si="157"/>
        <v>33.461197873108787</v>
      </c>
      <c r="AT131" s="112">
        <f t="shared" si="158"/>
        <v>-8476591.8038799986</v>
      </c>
      <c r="AX131" s="41"/>
      <c r="AY131" s="41"/>
      <c r="AZ131" s="41"/>
      <c r="BA131" s="48"/>
      <c r="BB131" s="41"/>
      <c r="BC131" s="41"/>
    </row>
    <row r="132" spans="1:55" ht="12.6" customHeight="1">
      <c r="A132" s="44"/>
      <c r="B132" s="44"/>
      <c r="C132" s="44"/>
      <c r="D132" s="128" t="s">
        <v>72</v>
      </c>
      <c r="E132" s="128" t="s">
        <v>201</v>
      </c>
      <c r="F132" s="128"/>
      <c r="G132" s="129"/>
      <c r="H132" s="116"/>
      <c r="I132" s="116"/>
      <c r="J132" s="117"/>
      <c r="K132" s="116"/>
      <c r="L132" s="118">
        <f t="shared" si="140"/>
        <v>0</v>
      </c>
      <c r="M132" s="118">
        <f t="shared" si="141"/>
        <v>0</v>
      </c>
      <c r="N132" s="116">
        <f t="shared" si="142"/>
        <v>0</v>
      </c>
      <c r="O132" s="110"/>
      <c r="P132" s="116">
        <f>INDEX([1]CPPY!$H132:$S132,'[1]Report-Date'!$B$2)</f>
        <v>437356737.60000002</v>
      </c>
      <c r="Q132" s="116">
        <f>INDEX('[1]Plan-Eco'!$H132:$S132,12)</f>
        <v>898372639.70000005</v>
      </c>
      <c r="R132" s="117">
        <f>INDEX('[1]Plan-Eco'!$H132:$S132,'[1]Report-Date'!$B$2)</f>
        <v>520361080.40000004</v>
      </c>
      <c r="S132" s="116">
        <f>INDEX('[1]Actual-Eco'!$H132:$S132,'[1]Report-Date'!$B$2)</f>
        <v>520361080.39999998</v>
      </c>
      <c r="T132" s="118">
        <f t="shared" si="144"/>
        <v>99.999999999999986</v>
      </c>
      <c r="U132" s="118">
        <f t="shared" si="145"/>
        <v>57.922632258009088</v>
      </c>
      <c r="V132" s="116">
        <f t="shared" si="146"/>
        <v>0</v>
      </c>
      <c r="W132" s="111"/>
      <c r="X132" s="116">
        <f>INDEX([1]CPPY!$V132:$AG132,'[1]Report-Date'!$B$2)</f>
        <v>0</v>
      </c>
      <c r="Y132" s="116">
        <f>INDEX('[1]Plan-Eco'!$V132:$AH132,12)</f>
        <v>0</v>
      </c>
      <c r="Z132" s="117">
        <f>INDEX('[1]Plan-Eco'!$V132:$AH132,'[1]Report-Date'!$B$2)</f>
        <v>0</v>
      </c>
      <c r="AA132" s="116">
        <f>INDEX('[1]Actual-Eco'!$V132:$AH132,'[1]Report-Date'!$B$2)</f>
        <v>0</v>
      </c>
      <c r="AB132" s="118">
        <f t="shared" si="148"/>
        <v>0</v>
      </c>
      <c r="AC132" s="118">
        <f t="shared" si="149"/>
        <v>0</v>
      </c>
      <c r="AD132" s="116">
        <f t="shared" si="150"/>
        <v>0</v>
      </c>
      <c r="AE132" s="111"/>
      <c r="AF132" s="116">
        <f>INDEX([1]CPPY!$AJ132:$AU132,'[1]Report-Date'!$B$2)</f>
        <v>0</v>
      </c>
      <c r="AG132" s="116">
        <f>INDEX('[1]Plan-Eco'!$AJ132:$AV132,12)</f>
        <v>0</v>
      </c>
      <c r="AH132" s="117">
        <f>INDEX('[1]Plan-Eco'!$AJ132:$AV132,'[1]Report-Date'!$B$2)</f>
        <v>0</v>
      </c>
      <c r="AI132" s="116">
        <f>INDEX('[1]Actual-Eco'!$AJ132:$AV132,'[1]Report-Date'!$B$2)</f>
        <v>0</v>
      </c>
      <c r="AJ132" s="118">
        <f t="shared" si="152"/>
        <v>0</v>
      </c>
      <c r="AK132" s="118">
        <f t="shared" si="153"/>
        <v>0</v>
      </c>
      <c r="AL132" s="116">
        <f t="shared" si="154"/>
        <v>0</v>
      </c>
      <c r="AM132" s="111"/>
      <c r="AN132" s="116">
        <f>INDEX([1]CPPY!$AX132:$BI132,'[1]Report-Date'!$B$2)</f>
        <v>0</v>
      </c>
      <c r="AO132" s="116">
        <f>INDEX('[1]Plan-Eco'!$AX132:$BI132,12)</f>
        <v>0</v>
      </c>
      <c r="AP132" s="117">
        <f>INDEX('[1]Plan-Eco'!$AX132:$BI132,'[1]Report-Date'!$B$2)</f>
        <v>0</v>
      </c>
      <c r="AQ132" s="116">
        <f>INDEX('[1]Actual-Eco'!$AX132:$BJ132,'[1]Report-Date'!$B$2)</f>
        <v>0</v>
      </c>
      <c r="AR132" s="118">
        <f t="shared" si="156"/>
        <v>0</v>
      </c>
      <c r="AS132" s="118">
        <f t="shared" si="157"/>
        <v>0</v>
      </c>
      <c r="AT132" s="116">
        <f t="shared" si="158"/>
        <v>0</v>
      </c>
      <c r="AX132" s="41"/>
      <c r="AY132" s="41"/>
      <c r="AZ132" s="41"/>
      <c r="BA132" s="41"/>
      <c r="BB132" s="48"/>
      <c r="BC132" s="41"/>
    </row>
    <row r="133" spans="1:55" ht="12.6" customHeight="1">
      <c r="A133" s="44"/>
      <c r="B133" s="44"/>
      <c r="C133" s="44"/>
      <c r="D133" s="128" t="s">
        <v>74</v>
      </c>
      <c r="E133" s="128" t="s">
        <v>202</v>
      </c>
      <c r="F133" s="128"/>
      <c r="G133" s="129"/>
      <c r="H133" s="116"/>
      <c r="I133" s="116"/>
      <c r="J133" s="117"/>
      <c r="K133" s="116"/>
      <c r="L133" s="118">
        <f t="shared" si="140"/>
        <v>0</v>
      </c>
      <c r="M133" s="118">
        <f t="shared" si="141"/>
        <v>0</v>
      </c>
      <c r="N133" s="116">
        <f t="shared" si="142"/>
        <v>0</v>
      </c>
      <c r="O133" s="110"/>
      <c r="P133" s="116">
        <f>INDEX([1]CPPY!$H133:$S133,'[1]Report-Date'!$B$2)</f>
        <v>74631901.099999994</v>
      </c>
      <c r="Q133" s="116">
        <f>INDEX('[1]Plan-Eco'!$H133:$S133,12)</f>
        <v>284794292.39999998</v>
      </c>
      <c r="R133" s="117">
        <f>INDEX('[1]Plan-Eco'!$H133:$S133,'[1]Report-Date'!$B$2)</f>
        <v>123135777.7</v>
      </c>
      <c r="S133" s="116">
        <f>INDEX('[1]Actual-Eco'!$H133:$S133,'[1]Report-Date'!$B$2)</f>
        <v>82804424.893140003</v>
      </c>
      <c r="T133" s="118">
        <f t="shared" si="144"/>
        <v>67.246438394923132</v>
      </c>
      <c r="U133" s="118">
        <f t="shared" si="145"/>
        <v>29.075170079897294</v>
      </c>
      <c r="V133" s="116">
        <f t="shared" si="146"/>
        <v>-40331352.80686</v>
      </c>
      <c r="W133" s="111"/>
      <c r="X133" s="116">
        <f>INDEX([1]CPPY!$V133:$AG133,'[1]Report-Date'!$B$2)</f>
        <v>0</v>
      </c>
      <c r="Y133" s="116">
        <f>INDEX('[1]Plan-Eco'!$V133:$AH133,12)</f>
        <v>0</v>
      </c>
      <c r="Z133" s="117">
        <f>INDEX('[1]Plan-Eco'!$V133:$AH133,'[1]Report-Date'!$B$2)</f>
        <v>0</v>
      </c>
      <c r="AA133" s="116">
        <f>INDEX('[1]Actual-Eco'!$V133:$AH133,'[1]Report-Date'!$B$2)</f>
        <v>0</v>
      </c>
      <c r="AB133" s="118">
        <f t="shared" si="148"/>
        <v>0</v>
      </c>
      <c r="AC133" s="118">
        <f t="shared" si="149"/>
        <v>0</v>
      </c>
      <c r="AD133" s="116">
        <f t="shared" si="150"/>
        <v>0</v>
      </c>
      <c r="AE133" s="111"/>
      <c r="AF133" s="116">
        <f>INDEX([1]CPPY!$AJ133:$AU133,'[1]Report-Date'!$B$2)</f>
        <v>0</v>
      </c>
      <c r="AG133" s="116">
        <f>INDEX('[1]Plan-Eco'!$AJ133:$AV133,12)</f>
        <v>0</v>
      </c>
      <c r="AH133" s="117">
        <f>INDEX('[1]Plan-Eco'!$AJ133:$AV133,'[1]Report-Date'!$B$2)</f>
        <v>0</v>
      </c>
      <c r="AI133" s="116">
        <f>INDEX('[1]Actual-Eco'!$AJ133:$AV133,'[1]Report-Date'!$B$2)</f>
        <v>0</v>
      </c>
      <c r="AJ133" s="118">
        <f t="shared" si="152"/>
        <v>0</v>
      </c>
      <c r="AK133" s="118">
        <f t="shared" si="153"/>
        <v>0</v>
      </c>
      <c r="AL133" s="116">
        <f t="shared" si="154"/>
        <v>0</v>
      </c>
      <c r="AM133" s="111"/>
      <c r="AN133" s="116">
        <f>INDEX([1]CPPY!$AX133:$BI133,'[1]Report-Date'!$B$2)</f>
        <v>0</v>
      </c>
      <c r="AO133" s="116">
        <f>INDEX('[1]Plan-Eco'!$AX133:$BI133,12)</f>
        <v>0</v>
      </c>
      <c r="AP133" s="117">
        <f>INDEX('[1]Plan-Eco'!$AX133:$BI133,'[1]Report-Date'!$B$2)</f>
        <v>0</v>
      </c>
      <c r="AQ133" s="116">
        <f>INDEX('[1]Actual-Eco'!$AX133:$BJ133,'[1]Report-Date'!$B$2)</f>
        <v>0</v>
      </c>
      <c r="AR133" s="118">
        <f t="shared" si="156"/>
        <v>0</v>
      </c>
      <c r="AS133" s="118">
        <f t="shared" si="157"/>
        <v>0</v>
      </c>
      <c r="AT133" s="116">
        <f t="shared" si="158"/>
        <v>0</v>
      </c>
      <c r="AX133" s="41"/>
      <c r="AY133" s="41"/>
      <c r="AZ133" s="41"/>
      <c r="BA133" s="41"/>
      <c r="BB133" s="48"/>
      <c r="BC133" s="41"/>
    </row>
    <row r="134" spans="1:55" ht="12.6" customHeight="1">
      <c r="A134" s="44"/>
      <c r="B134" s="44"/>
      <c r="C134" s="1"/>
      <c r="D134" s="128" t="s">
        <v>166</v>
      </c>
      <c r="E134" s="128" t="s">
        <v>203</v>
      </c>
      <c r="F134" s="128"/>
      <c r="G134" s="130"/>
      <c r="H134" s="131">
        <f t="shared" ref="H134:J134" si="200">+AN134+X134-P93</f>
        <v>4145878.0817999998</v>
      </c>
      <c r="I134" s="131">
        <f t="shared" si="200"/>
        <v>47238504.299999997</v>
      </c>
      <c r="J134" s="131">
        <f t="shared" si="200"/>
        <v>24283161.199999999</v>
      </c>
      <c r="K134" s="131">
        <f>+AQ134+AA134-S93</f>
        <v>15806569.396120004</v>
      </c>
      <c r="L134" s="132">
        <f t="shared" si="140"/>
        <v>65.092716989911537</v>
      </c>
      <c r="M134" s="132">
        <f t="shared" si="141"/>
        <v>33.461197873108794</v>
      </c>
      <c r="N134" s="131">
        <f t="shared" si="142"/>
        <v>-8476591.8038799949</v>
      </c>
      <c r="O134" s="110"/>
      <c r="P134" s="131">
        <f>INDEX([1]CPPY!$H134:$S134,'[1]Report-Date'!$B$2)</f>
        <v>0</v>
      </c>
      <c r="Q134" s="131">
        <f>INDEX('[1]Plan-Eco'!$H134:$S134,12)</f>
        <v>2419.1999999999994</v>
      </c>
      <c r="R134" s="131">
        <f>INDEX('[1]Plan-Eco'!$H134:$S134,'[1]Report-Date'!$B$2)</f>
        <v>1209.5999999999999</v>
      </c>
      <c r="S134" s="131">
        <f>INDEX('[1]Actual-Eco'!$H134:$S134,'[1]Report-Date'!$B$2)</f>
        <v>0</v>
      </c>
      <c r="T134" s="132">
        <f t="shared" si="144"/>
        <v>0</v>
      </c>
      <c r="U134" s="132">
        <f t="shared" si="145"/>
        <v>0</v>
      </c>
      <c r="V134" s="131">
        <f t="shared" si="146"/>
        <v>-1209.5999999999999</v>
      </c>
      <c r="W134" s="111"/>
      <c r="X134" s="131">
        <f>INDEX([1]CPPY!$V134:$AG134,'[1]Report-Date'!$B$2)</f>
        <v>6195022.7999999998</v>
      </c>
      <c r="Y134" s="131">
        <f>INDEX('[1]Plan-Eco'!$V134:$AH134,12)</f>
        <v>71731994.399999961</v>
      </c>
      <c r="Z134" s="131">
        <f>INDEX('[1]Plan-Eco'!$V134:$AH134,'[1]Report-Date'!$B$2)</f>
        <v>29611610.800000001</v>
      </c>
      <c r="AA134" s="131">
        <f>INDEX('[1]Actual-Eco'!$V134:$AH134,'[1]Report-Date'!$B$2)</f>
        <v>23800000</v>
      </c>
      <c r="AB134" s="132">
        <f t="shared" si="148"/>
        <v>80.37387820861133</v>
      </c>
      <c r="AC134" s="132">
        <f t="shared" si="149"/>
        <v>33.179057963011289</v>
      </c>
      <c r="AD134" s="131">
        <f t="shared" si="150"/>
        <v>-5811610.8000000007</v>
      </c>
      <c r="AE134" s="111"/>
      <c r="AF134" s="131">
        <f>INDEX([1]CPPY!$AJ134:$AU134,'[1]Report-Date'!$B$2)</f>
        <v>5063125</v>
      </c>
      <c r="AG134" s="131">
        <f>INDEX('[1]Plan-Eco'!$AJ134:$AV134,12)</f>
        <v>12033200</v>
      </c>
      <c r="AH134" s="131">
        <f>INDEX('[1]Plan-Eco'!$AJ134:$AV134,'[1]Report-Date'!$B$2)</f>
        <v>6016800</v>
      </c>
      <c r="AI134" s="131">
        <f>INDEX('[1]Actual-Eco'!$AJ134:$AV134,'[1]Report-Date'!$B$2)</f>
        <v>4940293.3</v>
      </c>
      <c r="AJ134" s="132">
        <f t="shared" si="152"/>
        <v>82.108318375216058</v>
      </c>
      <c r="AK134" s="132">
        <f t="shared" si="153"/>
        <v>41.055523883921154</v>
      </c>
      <c r="AL134" s="131">
        <f t="shared" si="154"/>
        <v>-1076506.7000000002</v>
      </c>
      <c r="AM134" s="111"/>
      <c r="AN134" s="131">
        <f>INDEX([1]CPPY!$AX134:$BI134,'[1]Report-Date'!$B$2)</f>
        <v>4071714.5817999989</v>
      </c>
      <c r="AO134" s="131">
        <f>INDEX('[1]Plan-Eco'!$AX134:$BI134,12)</f>
        <v>47238504.300000004</v>
      </c>
      <c r="AP134" s="131">
        <f>INDEX('[1]Plan-Eco'!$AX134:$BI134,'[1]Report-Date'!$B$2)</f>
        <v>24283161.200000003</v>
      </c>
      <c r="AQ134" s="131">
        <f>INDEX('[1]Actual-Eco'!$AX134:$BJ134,'[1]Report-Date'!$B$2)</f>
        <v>15806569.396120004</v>
      </c>
      <c r="AR134" s="132">
        <f t="shared" si="156"/>
        <v>65.092716989911523</v>
      </c>
      <c r="AS134" s="132">
        <f t="shared" si="157"/>
        <v>33.461197873108787</v>
      </c>
      <c r="AT134" s="131">
        <f t="shared" si="158"/>
        <v>-8476591.8038799986</v>
      </c>
      <c r="AX134" s="41"/>
      <c r="AY134" s="41"/>
      <c r="AZ134" s="41"/>
      <c r="BA134" s="41"/>
      <c r="BB134" s="48"/>
      <c r="BC134" s="41"/>
    </row>
    <row r="135" spans="1:55" ht="12.6" customHeight="1">
      <c r="A135" s="44"/>
      <c r="B135" s="44"/>
      <c r="C135" s="44" t="s">
        <v>168</v>
      </c>
      <c r="D135" s="44" t="s">
        <v>204</v>
      </c>
      <c r="E135" s="44"/>
      <c r="F135" s="44"/>
      <c r="G135" s="45">
        <f>SUM(G136:G140)</f>
        <v>0</v>
      </c>
      <c r="H135" s="112">
        <f>SUM(H136:H140)</f>
        <v>768767165.86810005</v>
      </c>
      <c r="I135" s="112">
        <f t="shared" ref="I135:K135" si="201">SUM(I136:I140)</f>
        <v>1710990161.4000003</v>
      </c>
      <c r="J135" s="112">
        <f t="shared" si="201"/>
        <v>897170967.19000006</v>
      </c>
      <c r="K135" s="112">
        <f t="shared" si="201"/>
        <v>864766938.13867021</v>
      </c>
      <c r="L135" s="113">
        <f t="shared" si="140"/>
        <v>96.388199101803139</v>
      </c>
      <c r="M135" s="113">
        <f t="shared" si="141"/>
        <v>50.54190010251628</v>
      </c>
      <c r="N135" s="112">
        <f t="shared" si="142"/>
        <v>-32404029.051329851</v>
      </c>
      <c r="O135" s="110"/>
      <c r="P135" s="112">
        <f t="shared" ref="P135:S135" si="202">SUM(P136:P140)</f>
        <v>59724750.046700001</v>
      </c>
      <c r="Q135" s="112">
        <f t="shared" si="202"/>
        <v>119588301.59999999</v>
      </c>
      <c r="R135" s="112">
        <f t="shared" si="202"/>
        <v>80204774.5</v>
      </c>
      <c r="S135" s="112">
        <f t="shared" si="202"/>
        <v>67158323.928530008</v>
      </c>
      <c r="T135" s="113">
        <f t="shared" si="144"/>
        <v>83.733573652189506</v>
      </c>
      <c r="U135" s="113">
        <f t="shared" si="145"/>
        <v>56.157937716317576</v>
      </c>
      <c r="V135" s="112">
        <f t="shared" si="146"/>
        <v>-13046450.571469992</v>
      </c>
      <c r="W135" s="111"/>
      <c r="X135" s="112">
        <f t="shared" ref="X135:AA135" si="203">SUM(X136:X140)</f>
        <v>110938998.18700001</v>
      </c>
      <c r="Y135" s="112">
        <f t="shared" si="203"/>
        <v>284580550.69999999</v>
      </c>
      <c r="Z135" s="112">
        <f t="shared" si="203"/>
        <v>168826548.09</v>
      </c>
      <c r="AA135" s="112">
        <f t="shared" si="203"/>
        <v>142983962.00393999</v>
      </c>
      <c r="AB135" s="113">
        <f t="shared" si="148"/>
        <v>84.692818529770832</v>
      </c>
      <c r="AC135" s="113">
        <f t="shared" si="149"/>
        <v>50.243757576627665</v>
      </c>
      <c r="AD135" s="112">
        <f t="shared" si="150"/>
        <v>-25842586.086060017</v>
      </c>
      <c r="AE135" s="111"/>
      <c r="AF135" s="112">
        <f t="shared" ref="AF135:AI135" si="204">SUM(AF136:AF140)</f>
        <v>136597852.90000001</v>
      </c>
      <c r="AG135" s="112">
        <f t="shared" si="204"/>
        <v>240000000</v>
      </c>
      <c r="AH135" s="112">
        <f t="shared" si="204"/>
        <v>119400000</v>
      </c>
      <c r="AI135" s="112">
        <f t="shared" si="204"/>
        <v>118209280.19999999</v>
      </c>
      <c r="AJ135" s="113">
        <f t="shared" si="152"/>
        <v>99.002747236180895</v>
      </c>
      <c r="AK135" s="113">
        <f t="shared" si="153"/>
        <v>49.25386675</v>
      </c>
      <c r="AL135" s="112">
        <f t="shared" si="154"/>
        <v>-1190719.8000000119</v>
      </c>
      <c r="AM135" s="111"/>
      <c r="AN135" s="112">
        <f t="shared" ref="AN135:AQ135" si="205">SUM(AN136:AN140)</f>
        <v>461505564.73440003</v>
      </c>
      <c r="AO135" s="112">
        <f t="shared" si="205"/>
        <v>1066821309.1000001</v>
      </c>
      <c r="AP135" s="112">
        <f t="shared" si="205"/>
        <v>528739644.60000002</v>
      </c>
      <c r="AQ135" s="112">
        <f t="shared" si="205"/>
        <v>536415372.00620013</v>
      </c>
      <c r="AR135" s="113">
        <f t="shared" si="156"/>
        <v>101.45170264507155</v>
      </c>
      <c r="AS135" s="113">
        <f t="shared" si="157"/>
        <v>50.281651428460393</v>
      </c>
      <c r="AT135" s="112">
        <f t="shared" si="158"/>
        <v>7675727.4062001109</v>
      </c>
      <c r="AX135" s="41"/>
      <c r="AY135" s="41"/>
      <c r="AZ135" s="41"/>
      <c r="BA135" s="48"/>
      <c r="BB135" s="133"/>
      <c r="BC135" s="41"/>
    </row>
    <row r="136" spans="1:55" ht="12.6" customHeight="1">
      <c r="A136" s="1"/>
      <c r="B136" s="1"/>
      <c r="C136" s="1"/>
      <c r="D136" s="55" t="s">
        <v>78</v>
      </c>
      <c r="E136" s="1" t="s">
        <v>205</v>
      </c>
      <c r="F136" s="1"/>
      <c r="G136" s="9"/>
      <c r="H136" s="116">
        <f t="shared" ref="H136:K142" si="206">P136+X136+AF136+AN136</f>
        <v>461154412.57530004</v>
      </c>
      <c r="I136" s="116">
        <f t="shared" si="206"/>
        <v>1064674359.3000002</v>
      </c>
      <c r="J136" s="116">
        <f t="shared" si="206"/>
        <v>527476304.10000002</v>
      </c>
      <c r="K136" s="116">
        <f t="shared" si="206"/>
        <v>535502557.83560014</v>
      </c>
      <c r="L136" s="118">
        <f t="shared" si="140"/>
        <v>101.52163304270034</v>
      </c>
      <c r="M136" s="118">
        <f t="shared" si="141"/>
        <v>50.297309516092902</v>
      </c>
      <c r="N136" s="116">
        <f t="shared" si="142"/>
        <v>8026253.7356001139</v>
      </c>
      <c r="O136" s="110"/>
      <c r="P136" s="116">
        <f>INDEX([1]CPPY!$H136:$S136,'[1]Report-Date'!$B$2)</f>
        <v>44579.707000000002</v>
      </c>
      <c r="Q136" s="116">
        <f>INDEX('[1]Plan-Eco'!$H136:$S136,12)</f>
        <v>0</v>
      </c>
      <c r="R136" s="116">
        <f>INDEX('[1]Plan-Eco'!$H136:$S136,'[1]Report-Date'!$B$2)</f>
        <v>0</v>
      </c>
      <c r="S136" s="116">
        <f>INDEX('[1]Actual-Eco'!$H136:$S136,'[1]Report-Date'!$B$2)</f>
        <v>0</v>
      </c>
      <c r="T136" s="118">
        <f t="shared" si="144"/>
        <v>0</v>
      </c>
      <c r="U136" s="118">
        <f t="shared" si="145"/>
        <v>0</v>
      </c>
      <c r="V136" s="116">
        <f t="shared" si="146"/>
        <v>0</v>
      </c>
      <c r="W136" s="111"/>
      <c r="X136" s="116">
        <f>INDEX([1]CPPY!$V136:$AG136,'[1]Report-Date'!$B$2)</f>
        <v>0</v>
      </c>
      <c r="Y136" s="116">
        <f>INDEX('[1]Plan-Eco'!$V136:$AH136,12)</f>
        <v>0</v>
      </c>
      <c r="Z136" s="116">
        <f>INDEX('[1]Plan-Eco'!$V136:$AH136,'[1]Report-Date'!$B$2)</f>
        <v>0</v>
      </c>
      <c r="AA136" s="116">
        <f>INDEX('[1]Actual-Eco'!$V136:$AH136,'[1]Report-Date'!$B$2)</f>
        <v>0</v>
      </c>
      <c r="AB136" s="118">
        <f t="shared" si="148"/>
        <v>0</v>
      </c>
      <c r="AC136" s="118">
        <f t="shared" si="149"/>
        <v>0</v>
      </c>
      <c r="AD136" s="116">
        <f t="shared" si="150"/>
        <v>0</v>
      </c>
      <c r="AE136" s="111"/>
      <c r="AF136" s="116">
        <f>INDEX([1]CPPY!$AJ136:$AU136,'[1]Report-Date'!$B$2)</f>
        <v>0</v>
      </c>
      <c r="AG136" s="116">
        <f>INDEX('[1]Plan-Eco'!$AJ136:$AV136,12)</f>
        <v>0</v>
      </c>
      <c r="AH136" s="116">
        <f>INDEX('[1]Plan-Eco'!$AJ136:$AV136,'[1]Report-Date'!$B$2)</f>
        <v>0</v>
      </c>
      <c r="AI136" s="116">
        <f>INDEX('[1]Actual-Eco'!$AJ136:$AV136,'[1]Report-Date'!$B$2)</f>
        <v>0</v>
      </c>
      <c r="AJ136" s="118">
        <f t="shared" si="152"/>
        <v>0</v>
      </c>
      <c r="AK136" s="118">
        <f t="shared" si="153"/>
        <v>0</v>
      </c>
      <c r="AL136" s="116">
        <f t="shared" si="154"/>
        <v>0</v>
      </c>
      <c r="AM136" s="111"/>
      <c r="AN136" s="116">
        <f>INDEX([1]CPPY!$AX136:$BI136,'[1]Report-Date'!$B$2)</f>
        <v>461109832.86830002</v>
      </c>
      <c r="AO136" s="116">
        <f>INDEX('[1]Plan-Eco'!$AX136:$BI136,12)</f>
        <v>1064674359.3000002</v>
      </c>
      <c r="AP136" s="116">
        <f>INDEX('[1]Plan-Eco'!$AX136:$BI136,'[1]Report-Date'!$B$2)</f>
        <v>527476304.10000002</v>
      </c>
      <c r="AQ136" s="116">
        <f>INDEX('[1]Actual-Eco'!$AX136:$BJ136,'[1]Report-Date'!$B$2)</f>
        <v>535502557.83560014</v>
      </c>
      <c r="AR136" s="118">
        <f t="shared" si="156"/>
        <v>101.52163304270034</v>
      </c>
      <c r="AS136" s="118">
        <f t="shared" si="157"/>
        <v>50.297309516092902</v>
      </c>
      <c r="AT136" s="116">
        <f t="shared" si="158"/>
        <v>8026253.7356001139</v>
      </c>
      <c r="AX136" s="41"/>
      <c r="AY136" s="41"/>
      <c r="AZ136" s="41"/>
      <c r="BA136" s="48"/>
      <c r="BB136" s="133"/>
      <c r="BC136" s="41"/>
    </row>
    <row r="137" spans="1:55" ht="12.6" customHeight="1">
      <c r="A137" s="1"/>
      <c r="B137" s="1"/>
      <c r="C137" s="1"/>
      <c r="D137" s="55" t="s">
        <v>84</v>
      </c>
      <c r="E137" s="1" t="s">
        <v>206</v>
      </c>
      <c r="F137" s="1"/>
      <c r="G137" s="9"/>
      <c r="H137" s="116">
        <f t="shared" si="206"/>
        <v>119902754.18000001</v>
      </c>
      <c r="I137" s="116">
        <f t="shared" si="206"/>
        <v>504776563.89999998</v>
      </c>
      <c r="J137" s="116">
        <f t="shared" si="206"/>
        <v>273320811.54000002</v>
      </c>
      <c r="K137" s="116">
        <f t="shared" si="206"/>
        <v>251959493.60345998</v>
      </c>
      <c r="L137" s="118">
        <f t="shared" si="140"/>
        <v>92.184525643626728</v>
      </c>
      <c r="M137" s="118">
        <f t="shared" si="141"/>
        <v>49.915053832288272</v>
      </c>
      <c r="N137" s="116">
        <f t="shared" si="142"/>
        <v>-21361317.936540037</v>
      </c>
      <c r="O137" s="110"/>
      <c r="P137" s="116">
        <f>INDEX([1]CPPY!$H137:$S137,'[1]Report-Date'!$B$2)</f>
        <v>30200832.350000001</v>
      </c>
      <c r="Q137" s="116">
        <f>INDEX('[1]Plan-Eco'!$H137:$S137,12)</f>
        <v>37727300</v>
      </c>
      <c r="R137" s="116">
        <f>INDEX('[1]Plan-Eco'!$H137:$S137,'[1]Report-Date'!$B$2)</f>
        <v>32438252</v>
      </c>
      <c r="S137" s="116">
        <f>INDEX('[1]Actual-Eco'!$H137:$S137,'[1]Report-Date'!$B$2)</f>
        <v>29938436.390349999</v>
      </c>
      <c r="T137" s="118">
        <f t="shared" si="144"/>
        <v>92.293618011075324</v>
      </c>
      <c r="U137" s="118">
        <f t="shared" si="145"/>
        <v>79.354834272131853</v>
      </c>
      <c r="V137" s="116">
        <f t="shared" si="146"/>
        <v>-2499815.6096500009</v>
      </c>
      <c r="W137" s="111"/>
      <c r="X137" s="116">
        <f>INDEX([1]CPPY!$V137:$AG137,'[1]Report-Date'!$B$2)</f>
        <v>89701921.829999998</v>
      </c>
      <c r="Y137" s="116">
        <f>INDEX('[1]Plan-Eco'!$V137:$AH137,12)</f>
        <v>227049263.90000001</v>
      </c>
      <c r="Z137" s="116">
        <f>INDEX('[1]Plan-Eco'!$V137:$AH137,'[1]Report-Date'!$B$2)</f>
        <v>121482559.54000001</v>
      </c>
      <c r="AA137" s="116">
        <f>INDEX('[1]Actual-Eco'!$V137:$AH137,'[1]Report-Date'!$B$2)</f>
        <v>103811777.01311</v>
      </c>
      <c r="AB137" s="118">
        <f t="shared" si="148"/>
        <v>85.454058102001355</v>
      </c>
      <c r="AC137" s="118">
        <f t="shared" si="149"/>
        <v>45.722137667370781</v>
      </c>
      <c r="AD137" s="116">
        <f t="shared" si="150"/>
        <v>-17670782.52689001</v>
      </c>
      <c r="AE137" s="111"/>
      <c r="AF137" s="116">
        <f>INDEX([1]CPPY!$AJ137:$AU137,'[1]Report-Date'!$B$2)</f>
        <v>0</v>
      </c>
      <c r="AG137" s="116">
        <f>INDEX('[1]Plan-Eco'!$AJ137:$AV137,12)</f>
        <v>240000000</v>
      </c>
      <c r="AH137" s="116">
        <f>INDEX('[1]Plan-Eco'!$AJ137:$AV137,'[1]Report-Date'!$B$2)</f>
        <v>119400000</v>
      </c>
      <c r="AI137" s="116">
        <f>INDEX('[1]Actual-Eco'!$AJ137:$AV137,'[1]Report-Date'!$B$2)</f>
        <v>118209280.19999999</v>
      </c>
      <c r="AJ137" s="118">
        <f t="shared" si="152"/>
        <v>99.002747236180895</v>
      </c>
      <c r="AK137" s="118">
        <f t="shared" si="153"/>
        <v>49.25386675</v>
      </c>
      <c r="AL137" s="116">
        <f t="shared" si="154"/>
        <v>-1190719.8000000119</v>
      </c>
      <c r="AM137" s="111"/>
      <c r="AN137" s="116">
        <f>INDEX([1]CPPY!$AX137:$BI137,'[1]Report-Date'!$B$2)</f>
        <v>0</v>
      </c>
      <c r="AO137" s="116">
        <f>INDEX('[1]Plan-Eco'!$AX137:$BI137,12)</f>
        <v>0</v>
      </c>
      <c r="AP137" s="116">
        <f>INDEX('[1]Plan-Eco'!$AX137:$BI137,'[1]Report-Date'!$B$2)</f>
        <v>0</v>
      </c>
      <c r="AQ137" s="116">
        <f>INDEX('[1]Actual-Eco'!$AX137:$BJ137,'[1]Report-Date'!$B$2)</f>
        <v>0</v>
      </c>
      <c r="AR137" s="118">
        <f t="shared" si="156"/>
        <v>0</v>
      </c>
      <c r="AS137" s="118">
        <f t="shared" si="157"/>
        <v>0</v>
      </c>
      <c r="AT137" s="116">
        <f t="shared" si="158"/>
        <v>0</v>
      </c>
      <c r="AX137" s="41"/>
      <c r="AY137" s="41"/>
      <c r="AZ137" s="41"/>
      <c r="BA137" s="48"/>
      <c r="BB137" s="133"/>
      <c r="BC137" s="41"/>
    </row>
    <row r="138" spans="1:55" ht="12.6" customHeight="1">
      <c r="A138" s="1"/>
      <c r="B138" s="1"/>
      <c r="C138" s="1"/>
      <c r="D138" s="55" t="s">
        <v>93</v>
      </c>
      <c r="E138" s="1" t="s">
        <v>207</v>
      </c>
      <c r="F138" s="1"/>
      <c r="G138" s="9"/>
      <c r="H138" s="116">
        <f t="shared" si="206"/>
        <v>24301.9</v>
      </c>
      <c r="I138" s="116">
        <f t="shared" si="206"/>
        <v>29160</v>
      </c>
      <c r="J138" s="116">
        <f t="shared" si="206"/>
        <v>14580</v>
      </c>
      <c r="K138" s="116">
        <f t="shared" si="206"/>
        <v>7002.61582</v>
      </c>
      <c r="L138" s="118">
        <f t="shared" si="140"/>
        <v>48.028915089163235</v>
      </c>
      <c r="M138" s="118">
        <f t="shared" si="141"/>
        <v>24.014457544581617</v>
      </c>
      <c r="N138" s="116">
        <f t="shared" si="142"/>
        <v>-7577.38418</v>
      </c>
      <c r="O138" s="110"/>
      <c r="P138" s="116">
        <f>INDEX([1]CPPY!$H138:$S138,'[1]Report-Date'!$B$2)</f>
        <v>8292</v>
      </c>
      <c r="Q138" s="116">
        <f>INDEX('[1]Plan-Eco'!$H138:$S138,12)</f>
        <v>29160</v>
      </c>
      <c r="R138" s="116">
        <f>INDEX('[1]Plan-Eco'!$H138:$S138,'[1]Report-Date'!$B$2)</f>
        <v>14580</v>
      </c>
      <c r="S138" s="116">
        <f>INDEX('[1]Actual-Eco'!$H138:$S138,'[1]Report-Date'!$B$2)</f>
        <v>7002.61582</v>
      </c>
      <c r="T138" s="118">
        <f t="shared" si="144"/>
        <v>48.028915089163235</v>
      </c>
      <c r="U138" s="118">
        <f t="shared" si="145"/>
        <v>24.014457544581617</v>
      </c>
      <c r="V138" s="116">
        <f t="shared" si="146"/>
        <v>-7577.38418</v>
      </c>
      <c r="W138" s="111"/>
      <c r="X138" s="116">
        <f>INDEX([1]CPPY!$V138:$AG138,'[1]Report-Date'!$B$2)</f>
        <v>16009.9</v>
      </c>
      <c r="Y138" s="116">
        <f>INDEX('[1]Plan-Eco'!$V138:$AH138,12)</f>
        <v>0</v>
      </c>
      <c r="Z138" s="116">
        <f>INDEX('[1]Plan-Eco'!$V138:$AH138,'[1]Report-Date'!$B$2)</f>
        <v>0</v>
      </c>
      <c r="AA138" s="116">
        <f>INDEX('[1]Actual-Eco'!$V138:$AH138,'[1]Report-Date'!$B$2)</f>
        <v>0</v>
      </c>
      <c r="AB138" s="118">
        <f t="shared" si="148"/>
        <v>0</v>
      </c>
      <c r="AC138" s="118">
        <f t="shared" si="149"/>
        <v>0</v>
      </c>
      <c r="AD138" s="116">
        <f t="shared" si="150"/>
        <v>0</v>
      </c>
      <c r="AE138" s="111"/>
      <c r="AF138" s="116">
        <f>INDEX([1]CPPY!$AJ138:$AU138,'[1]Report-Date'!$B$2)</f>
        <v>0</v>
      </c>
      <c r="AG138" s="116">
        <f>INDEX('[1]Plan-Eco'!$AJ138:$AV138,12)</f>
        <v>0</v>
      </c>
      <c r="AH138" s="116">
        <f>INDEX('[1]Plan-Eco'!$AJ138:$AV138,'[1]Report-Date'!$B$2)</f>
        <v>0</v>
      </c>
      <c r="AI138" s="116">
        <f>INDEX('[1]Actual-Eco'!$AJ138:$AV138,'[1]Report-Date'!$B$2)</f>
        <v>0</v>
      </c>
      <c r="AJ138" s="118">
        <f t="shared" si="152"/>
        <v>0</v>
      </c>
      <c r="AK138" s="118">
        <f t="shared" si="153"/>
        <v>0</v>
      </c>
      <c r="AL138" s="116">
        <f t="shared" si="154"/>
        <v>0</v>
      </c>
      <c r="AM138" s="111"/>
      <c r="AN138" s="116">
        <f>INDEX([1]CPPY!$AX138:$BI138,'[1]Report-Date'!$B$2)</f>
        <v>0</v>
      </c>
      <c r="AO138" s="116">
        <f>INDEX('[1]Plan-Eco'!$AX138:$BI138,12)</f>
        <v>0</v>
      </c>
      <c r="AP138" s="116">
        <f>INDEX('[1]Plan-Eco'!$AX138:$BI138,'[1]Report-Date'!$B$2)</f>
        <v>0</v>
      </c>
      <c r="AQ138" s="116">
        <f>INDEX('[1]Actual-Eco'!$AX138:$BJ138,'[1]Report-Date'!$B$2)</f>
        <v>0</v>
      </c>
      <c r="AR138" s="118">
        <f t="shared" si="156"/>
        <v>0</v>
      </c>
      <c r="AS138" s="118">
        <f t="shared" si="157"/>
        <v>0</v>
      </c>
      <c r="AT138" s="116">
        <f t="shared" si="158"/>
        <v>0</v>
      </c>
      <c r="AX138" s="63"/>
      <c r="AY138" s="63"/>
      <c r="AZ138" s="63"/>
      <c r="BA138" s="63"/>
      <c r="BB138" s="134"/>
      <c r="BC138" s="63"/>
    </row>
    <row r="139" spans="1:55" ht="12.6" customHeight="1">
      <c r="A139" s="1"/>
      <c r="B139" s="1"/>
      <c r="C139" s="1"/>
      <c r="D139" s="55" t="s">
        <v>208</v>
      </c>
      <c r="E139" s="1" t="s">
        <v>209</v>
      </c>
      <c r="F139" s="1"/>
      <c r="G139" s="9"/>
      <c r="H139" s="116">
        <f t="shared" si="206"/>
        <v>31270</v>
      </c>
      <c r="I139" s="116">
        <f t="shared" si="206"/>
        <v>79800</v>
      </c>
      <c r="J139" s="116">
        <f t="shared" si="206"/>
        <v>39900</v>
      </c>
      <c r="K139" s="116">
        <f t="shared" si="206"/>
        <v>36462.773000000001</v>
      </c>
      <c r="L139" s="118">
        <f t="shared" si="140"/>
        <v>91.385395989974938</v>
      </c>
      <c r="M139" s="118">
        <f t="shared" si="141"/>
        <v>45.692697994987469</v>
      </c>
      <c r="N139" s="116">
        <f t="shared" si="142"/>
        <v>-3437.226999999999</v>
      </c>
      <c r="O139" s="110"/>
      <c r="P139" s="116">
        <f>INDEX([1]CPPY!$H139:$S139,'[1]Report-Date'!$B$2)</f>
        <v>31270</v>
      </c>
      <c r="Q139" s="116">
        <f>INDEX('[1]Plan-Eco'!$H139:$S139,12)</f>
        <v>79800</v>
      </c>
      <c r="R139" s="116">
        <f>INDEX('[1]Plan-Eco'!$H139:$S139,'[1]Report-Date'!$B$2)</f>
        <v>39900</v>
      </c>
      <c r="S139" s="116">
        <f>INDEX('[1]Actual-Eco'!$H139:$S139,'[1]Report-Date'!$B$2)</f>
        <v>36462.773000000001</v>
      </c>
      <c r="T139" s="118">
        <f t="shared" si="144"/>
        <v>91.385395989974938</v>
      </c>
      <c r="U139" s="118">
        <f t="shared" si="145"/>
        <v>45.692697994987469</v>
      </c>
      <c r="V139" s="116">
        <f t="shared" si="146"/>
        <v>-3437.226999999999</v>
      </c>
      <c r="W139" s="111"/>
      <c r="X139" s="116">
        <f>INDEX([1]CPPY!$V139:$AG139,'[1]Report-Date'!$B$2)</f>
        <v>0</v>
      </c>
      <c r="Y139" s="116">
        <f>INDEX('[1]Plan-Eco'!$V139:$AH139,12)</f>
        <v>0</v>
      </c>
      <c r="Z139" s="116">
        <f>INDEX('[1]Plan-Eco'!$V139:$AH139,'[1]Report-Date'!$B$2)</f>
        <v>0</v>
      </c>
      <c r="AA139" s="116">
        <f>INDEX('[1]Actual-Eco'!$V139:$AH139,'[1]Report-Date'!$B$2)</f>
        <v>0</v>
      </c>
      <c r="AB139" s="118">
        <f t="shared" si="148"/>
        <v>0</v>
      </c>
      <c r="AC139" s="118">
        <f t="shared" si="149"/>
        <v>0</v>
      </c>
      <c r="AD139" s="116">
        <f t="shared" si="150"/>
        <v>0</v>
      </c>
      <c r="AE139" s="111"/>
      <c r="AF139" s="116">
        <f>INDEX([1]CPPY!$AJ139:$AU139,'[1]Report-Date'!$B$2)</f>
        <v>0</v>
      </c>
      <c r="AG139" s="116">
        <f>INDEX('[1]Plan-Eco'!$AJ139:$AV139,12)</f>
        <v>0</v>
      </c>
      <c r="AH139" s="116">
        <f>INDEX('[1]Plan-Eco'!$AJ139:$AV139,'[1]Report-Date'!$B$2)</f>
        <v>0</v>
      </c>
      <c r="AI139" s="116">
        <f>INDEX('[1]Actual-Eco'!$AJ139:$AV139,'[1]Report-Date'!$B$2)</f>
        <v>0</v>
      </c>
      <c r="AJ139" s="118">
        <f t="shared" si="152"/>
        <v>0</v>
      </c>
      <c r="AK139" s="118">
        <f t="shared" si="153"/>
        <v>0</v>
      </c>
      <c r="AL139" s="116">
        <f t="shared" si="154"/>
        <v>0</v>
      </c>
      <c r="AM139" s="111"/>
      <c r="AN139" s="116">
        <f>INDEX([1]CPPY!$AX139:$BI139,'[1]Report-Date'!$B$2)</f>
        <v>0</v>
      </c>
      <c r="AO139" s="116">
        <f>INDEX('[1]Plan-Eco'!$AX139:$BI139,12)</f>
        <v>0</v>
      </c>
      <c r="AP139" s="116">
        <f>INDEX('[1]Plan-Eco'!$AX139:$BI139,'[1]Report-Date'!$B$2)</f>
        <v>0</v>
      </c>
      <c r="AQ139" s="116">
        <f>INDEX('[1]Actual-Eco'!$AX139:$BJ139,'[1]Report-Date'!$B$2)</f>
        <v>0</v>
      </c>
      <c r="AR139" s="118">
        <f t="shared" si="156"/>
        <v>0</v>
      </c>
      <c r="AS139" s="118">
        <f t="shared" si="157"/>
        <v>0</v>
      </c>
      <c r="AT139" s="116">
        <f t="shared" si="158"/>
        <v>0</v>
      </c>
      <c r="AX139" s="63"/>
      <c r="AY139" s="63"/>
      <c r="AZ139" s="63"/>
      <c r="BA139" s="135"/>
      <c r="BB139" s="63"/>
      <c r="BC139" s="63"/>
    </row>
    <row r="140" spans="1:55" ht="12.6" customHeight="1">
      <c r="A140" s="1"/>
      <c r="B140" s="1"/>
      <c r="C140" s="1"/>
      <c r="D140" s="55" t="s">
        <v>210</v>
      </c>
      <c r="E140" s="1" t="s">
        <v>211</v>
      </c>
      <c r="F140" s="1"/>
      <c r="G140" s="9"/>
      <c r="H140" s="116">
        <f t="shared" si="206"/>
        <v>187654427.21280003</v>
      </c>
      <c r="I140" s="116">
        <f t="shared" si="206"/>
        <v>141430278.19999999</v>
      </c>
      <c r="J140" s="116">
        <f t="shared" si="206"/>
        <v>96319371.550000012</v>
      </c>
      <c r="K140" s="116">
        <f t="shared" si="206"/>
        <v>77261421.310790002</v>
      </c>
      <c r="L140" s="118">
        <f t="shared" si="140"/>
        <v>80.213792996648763</v>
      </c>
      <c r="M140" s="118">
        <f t="shared" si="141"/>
        <v>54.628628532804527</v>
      </c>
      <c r="N140" s="116">
        <f t="shared" si="142"/>
        <v>-19057950.23921001</v>
      </c>
      <c r="O140" s="110"/>
      <c r="P140" s="116">
        <f>INDEX([1]CPPY!$H140:$S140,'[1]Report-Date'!$B$2)</f>
        <v>29439775.989700001</v>
      </c>
      <c r="Q140" s="116">
        <f>INDEX('[1]Plan-Eco'!$H140:$S140,12)</f>
        <v>81752041.599999994</v>
      </c>
      <c r="R140" s="116">
        <f>INDEX('[1]Plan-Eco'!$H140:$S140,'[1]Report-Date'!$B$2)</f>
        <v>47712042.5</v>
      </c>
      <c r="S140" s="116">
        <f>INDEX('[1]Actual-Eco'!$H140:$S140,'[1]Report-Date'!$B$2)</f>
        <v>37176422.149360001</v>
      </c>
      <c r="T140" s="118">
        <f t="shared" si="144"/>
        <v>77.91832041011449</v>
      </c>
      <c r="U140" s="118">
        <f t="shared" si="145"/>
        <v>45.474610079168961</v>
      </c>
      <c r="V140" s="116">
        <f t="shared" si="146"/>
        <v>-10535620.350639999</v>
      </c>
      <c r="W140" s="111"/>
      <c r="X140" s="116">
        <f>INDEX([1]CPPY!$V140:$AG140,'[1]Report-Date'!$B$2)</f>
        <v>21221066.456999999</v>
      </c>
      <c r="Y140" s="116">
        <f>INDEX('[1]Plan-Eco'!$V140:$AH140,12)</f>
        <v>57531286.799999997</v>
      </c>
      <c r="Z140" s="116">
        <f>INDEX('[1]Plan-Eco'!$V140:$AH140,'[1]Report-Date'!$B$2)</f>
        <v>47343988.550000004</v>
      </c>
      <c r="AA140" s="116">
        <f>INDEX('[1]Actual-Eco'!$V140:$AH140,'[1]Report-Date'!$B$2)</f>
        <v>39172184.990830004</v>
      </c>
      <c r="AB140" s="118">
        <f t="shared" si="148"/>
        <v>82.739511795589934</v>
      </c>
      <c r="AC140" s="118">
        <f t="shared" si="149"/>
        <v>68.08849092322059</v>
      </c>
      <c r="AD140" s="116">
        <f t="shared" si="150"/>
        <v>-8171803.5591700003</v>
      </c>
      <c r="AE140" s="111"/>
      <c r="AF140" s="116">
        <f>INDEX([1]CPPY!$AJ140:$AU140,'[1]Report-Date'!$B$2)</f>
        <v>136597852.90000001</v>
      </c>
      <c r="AG140" s="116">
        <f>INDEX('[1]Plan-Eco'!$AJ140:$AV140,12)</f>
        <v>0</v>
      </c>
      <c r="AH140" s="116">
        <f>INDEX('[1]Plan-Eco'!$AJ140:$AV140,'[1]Report-Date'!$B$2)</f>
        <v>0</v>
      </c>
      <c r="AI140" s="116">
        <f>INDEX('[1]Actual-Eco'!$AJ140:$AV140,'[1]Report-Date'!$B$2)</f>
        <v>0</v>
      </c>
      <c r="AJ140" s="118">
        <f t="shared" si="152"/>
        <v>0</v>
      </c>
      <c r="AK140" s="118">
        <f t="shared" si="153"/>
        <v>0</v>
      </c>
      <c r="AL140" s="116">
        <f t="shared" si="154"/>
        <v>0</v>
      </c>
      <c r="AM140" s="111"/>
      <c r="AN140" s="116">
        <f>INDEX([1]CPPY!$AX140:$BI140,'[1]Report-Date'!$B$2)</f>
        <v>395731.86609999998</v>
      </c>
      <c r="AO140" s="116">
        <f>INDEX('[1]Plan-Eco'!$AX140:$BI140,12)</f>
        <v>2146949.7999999998</v>
      </c>
      <c r="AP140" s="116">
        <f>INDEX('[1]Plan-Eco'!$AX140:$BI140,'[1]Report-Date'!$B$2)</f>
        <v>1263340.5</v>
      </c>
      <c r="AQ140" s="116">
        <f>INDEX('[1]Actual-Eco'!$AX140:$BJ140,'[1]Report-Date'!$B$2)</f>
        <v>912814.17059999995</v>
      </c>
      <c r="AR140" s="118">
        <f t="shared" si="156"/>
        <v>72.25400995218628</v>
      </c>
      <c r="AS140" s="118">
        <f t="shared" si="157"/>
        <v>42.516791524422231</v>
      </c>
      <c r="AT140" s="116">
        <f t="shared" si="158"/>
        <v>-350526.32940000005</v>
      </c>
      <c r="AX140" s="136"/>
      <c r="AY140" s="68"/>
      <c r="AZ140" s="136"/>
      <c r="BA140" s="136"/>
      <c r="BB140" s="136"/>
      <c r="BC140" s="136"/>
    </row>
    <row r="141" spans="1:55" ht="12.6" customHeight="1">
      <c r="A141" s="44"/>
      <c r="B141" s="44"/>
      <c r="C141" s="44" t="s">
        <v>170</v>
      </c>
      <c r="D141" s="44" t="s">
        <v>212</v>
      </c>
      <c r="E141" s="137"/>
      <c r="F141" s="44"/>
      <c r="G141" s="9"/>
      <c r="H141" s="112">
        <f t="shared" si="206"/>
        <v>109843437.40599999</v>
      </c>
      <c r="I141" s="112">
        <f t="shared" si="206"/>
        <v>234555622.60000002</v>
      </c>
      <c r="J141" s="112">
        <f t="shared" si="206"/>
        <v>158000476.5</v>
      </c>
      <c r="K141" s="112">
        <f t="shared" si="206"/>
        <v>121272459.57629998</v>
      </c>
      <c r="L141" s="113">
        <f t="shared" si="140"/>
        <v>76.754489772883687</v>
      </c>
      <c r="M141" s="113">
        <f t="shared" si="141"/>
        <v>51.703070782111347</v>
      </c>
      <c r="N141" s="112">
        <f t="shared" si="142"/>
        <v>-36728016.92370002</v>
      </c>
      <c r="O141" s="110"/>
      <c r="P141" s="112">
        <f>INDEX([1]CPPY!$H141:$S141,'[1]Report-Date'!$B$2)</f>
        <v>98415631.665999994</v>
      </c>
      <c r="Q141" s="112">
        <f>INDEX('[1]Plan-Eco'!$H141:$S141,12)</f>
        <v>209567695.50000003</v>
      </c>
      <c r="R141" s="112">
        <f>INDEX('[1]Plan-Eco'!$H141:$S141,'[1]Report-Date'!$B$2)</f>
        <v>145145197.5</v>
      </c>
      <c r="S141" s="112">
        <f>INDEX('[1]Actual-Eco'!$H141:$S141,'[1]Report-Date'!$B$2)</f>
        <v>109799239.15751998</v>
      </c>
      <c r="T141" s="113">
        <f t="shared" si="144"/>
        <v>75.647862312165017</v>
      </c>
      <c r="U141" s="113">
        <f t="shared" si="145"/>
        <v>52.393208264066615</v>
      </c>
      <c r="V141" s="112">
        <f t="shared" si="146"/>
        <v>-35345958.342480019</v>
      </c>
      <c r="W141" s="111"/>
      <c r="X141" s="112">
        <f>INDEX([1]CPPY!$V141:$AG141,'[1]Report-Date'!$B$2)</f>
        <v>11427704.74</v>
      </c>
      <c r="Y141" s="112">
        <f>INDEX('[1]Plan-Eco'!$V141:$AH141,12)</f>
        <v>24860701</v>
      </c>
      <c r="Z141" s="112">
        <f>INDEX('[1]Plan-Eco'!$V141:$AH141,'[1]Report-Date'!$B$2)</f>
        <v>12787870.1</v>
      </c>
      <c r="AA141" s="112">
        <f>INDEX('[1]Actual-Eco'!$V141:$AH141,'[1]Report-Date'!$B$2)</f>
        <v>11473124.418780001</v>
      </c>
      <c r="AB141" s="113">
        <f t="shared" si="148"/>
        <v>89.718806408426062</v>
      </c>
      <c r="AC141" s="113">
        <f t="shared" si="149"/>
        <v>46.149641632309567</v>
      </c>
      <c r="AD141" s="112">
        <f t="shared" si="150"/>
        <v>-1314745.6812199987</v>
      </c>
      <c r="AE141" s="111"/>
      <c r="AF141" s="112">
        <f>INDEX([1]CPPY!$AJ141:$AU141,'[1]Report-Date'!$B$2)</f>
        <v>101</v>
      </c>
      <c r="AG141" s="112">
        <f>INDEX('[1]Plan-Eco'!$AJ141:$AV141,12)</f>
        <v>0</v>
      </c>
      <c r="AH141" s="112">
        <f>INDEX('[1]Plan-Eco'!$AJ141:$AV141,'[1]Report-Date'!$B$2)</f>
        <v>0</v>
      </c>
      <c r="AI141" s="112">
        <f>INDEX('[1]Actual-Eco'!$AJ141:$AV141,'[1]Report-Date'!$B$2)</f>
        <v>96</v>
      </c>
      <c r="AJ141" s="113">
        <f t="shared" si="152"/>
        <v>0</v>
      </c>
      <c r="AK141" s="113">
        <f t="shared" si="153"/>
        <v>0</v>
      </c>
      <c r="AL141" s="112">
        <f t="shared" si="154"/>
        <v>96</v>
      </c>
      <c r="AM141" s="111"/>
      <c r="AN141" s="112">
        <f>INDEX([1]CPPY!$AX141:$BI141,'[1]Report-Date'!$B$2)</f>
        <v>0</v>
      </c>
      <c r="AO141" s="112">
        <f>INDEX('[1]Plan-Eco'!$AX141:$BI141,12)</f>
        <v>127226.09999999999</v>
      </c>
      <c r="AP141" s="112">
        <f>INDEX('[1]Plan-Eco'!$AX141:$BI141,'[1]Report-Date'!$B$2)</f>
        <v>67408.899999999994</v>
      </c>
      <c r="AQ141" s="112">
        <f>INDEX('[1]Actual-Eco'!$AX141:$BJ141,'[1]Report-Date'!$B$2)</f>
        <v>0</v>
      </c>
      <c r="AR141" s="113">
        <f t="shared" si="156"/>
        <v>0</v>
      </c>
      <c r="AS141" s="113">
        <f t="shared" si="157"/>
        <v>0</v>
      </c>
      <c r="AT141" s="112">
        <f t="shared" si="158"/>
        <v>-67408.899999999994</v>
      </c>
      <c r="AX141" s="138"/>
      <c r="AY141" s="138"/>
      <c r="AZ141" s="139"/>
      <c r="BA141" s="138"/>
      <c r="BB141" s="138"/>
      <c r="BC141" s="138"/>
    </row>
    <row r="142" spans="1:55" ht="12.6" customHeight="1">
      <c r="A142" s="44"/>
      <c r="B142" s="44"/>
      <c r="C142" s="44" t="s">
        <v>172</v>
      </c>
      <c r="D142" s="44" t="s">
        <v>213</v>
      </c>
      <c r="E142" s="44"/>
      <c r="F142" s="44"/>
      <c r="G142" s="9"/>
      <c r="H142" s="112">
        <f t="shared" si="206"/>
        <v>896318.57750000001</v>
      </c>
      <c r="I142" s="112">
        <f t="shared" si="206"/>
        <v>6715419.5999999996</v>
      </c>
      <c r="J142" s="112">
        <f t="shared" si="206"/>
        <v>4002696.8</v>
      </c>
      <c r="K142" s="112">
        <f t="shared" si="206"/>
        <v>1581769.5504700001</v>
      </c>
      <c r="L142" s="113">
        <f t="shared" si="140"/>
        <v>39.517595998527796</v>
      </c>
      <c r="M142" s="113">
        <f t="shared" si="141"/>
        <v>23.554292131946607</v>
      </c>
      <c r="N142" s="112">
        <f t="shared" si="142"/>
        <v>-2420927.2495299997</v>
      </c>
      <c r="O142" s="110"/>
      <c r="P142" s="112">
        <f>INDEX([1]CPPY!$H142:$S142,'[1]Report-Date'!$B$2)</f>
        <v>896318.57750000001</v>
      </c>
      <c r="Q142" s="112">
        <f>INDEX('[1]Plan-Eco'!$H142:$S142,12)</f>
        <v>6715419.5999999996</v>
      </c>
      <c r="R142" s="112">
        <f>INDEX('[1]Plan-Eco'!$H142:$S142,'[1]Report-Date'!$B$2)</f>
        <v>4002696.8</v>
      </c>
      <c r="S142" s="112">
        <f>INDEX('[1]Actual-Eco'!$H142:$S142,'[1]Report-Date'!$B$2)</f>
        <v>1581769.5504700001</v>
      </c>
      <c r="T142" s="113">
        <f t="shared" si="144"/>
        <v>39.517595998527796</v>
      </c>
      <c r="U142" s="113">
        <f t="shared" si="145"/>
        <v>23.554292131946607</v>
      </c>
      <c r="V142" s="112">
        <f t="shared" si="146"/>
        <v>-2420927.2495299997</v>
      </c>
      <c r="W142" s="111"/>
      <c r="X142" s="112">
        <f>INDEX([1]CPPY!$V142:$AG142,'[1]Report-Date'!$B$2)</f>
        <v>0</v>
      </c>
      <c r="Y142" s="112">
        <f>INDEX('[1]Plan-Eco'!$V142:$AH142,12)</f>
        <v>0</v>
      </c>
      <c r="Z142" s="112">
        <f>INDEX('[1]Plan-Eco'!$V142:$AH142,'[1]Report-Date'!$B$2)</f>
        <v>0</v>
      </c>
      <c r="AA142" s="112">
        <f>INDEX('[1]Actual-Eco'!$V142:$AH142,'[1]Report-Date'!$B$2)</f>
        <v>0</v>
      </c>
      <c r="AB142" s="113">
        <f t="shared" si="148"/>
        <v>0</v>
      </c>
      <c r="AC142" s="113">
        <f t="shared" si="149"/>
        <v>0</v>
      </c>
      <c r="AD142" s="112">
        <f t="shared" si="150"/>
        <v>0</v>
      </c>
      <c r="AE142" s="111"/>
      <c r="AF142" s="112">
        <f>INDEX([1]CPPY!$AJ142:$AU142,'[1]Report-Date'!$B$2)</f>
        <v>0</v>
      </c>
      <c r="AG142" s="112">
        <f>INDEX('[1]Plan-Eco'!$AJ142:$AV142,12)</f>
        <v>0</v>
      </c>
      <c r="AH142" s="112">
        <f>INDEX('[1]Plan-Eco'!$AJ142:$AV142,'[1]Report-Date'!$B$2)</f>
        <v>0</v>
      </c>
      <c r="AI142" s="112">
        <f>INDEX('[1]Actual-Eco'!$AJ142:$AV142,'[1]Report-Date'!$B$2)</f>
        <v>0</v>
      </c>
      <c r="AJ142" s="113">
        <f t="shared" si="152"/>
        <v>0</v>
      </c>
      <c r="AK142" s="113">
        <f t="shared" si="153"/>
        <v>0</v>
      </c>
      <c r="AL142" s="112">
        <f t="shared" si="154"/>
        <v>0</v>
      </c>
      <c r="AM142" s="111"/>
      <c r="AN142" s="112">
        <f>INDEX([1]CPPY!$AX142:$BI142,'[1]Report-Date'!$B$2)</f>
        <v>0</v>
      </c>
      <c r="AO142" s="112">
        <f>INDEX('[1]Plan-Eco'!$AX142:$BI142,12)</f>
        <v>0</v>
      </c>
      <c r="AP142" s="112">
        <f>INDEX('[1]Plan-Eco'!$AX142:$BI142,'[1]Report-Date'!$B$2)</f>
        <v>0</v>
      </c>
      <c r="AQ142" s="112">
        <f>INDEX('[1]Actual-Eco'!$AX142:$BJ142,'[1]Report-Date'!$B$2)</f>
        <v>0</v>
      </c>
      <c r="AR142" s="113">
        <f t="shared" si="156"/>
        <v>0</v>
      </c>
      <c r="AS142" s="113">
        <f t="shared" si="157"/>
        <v>0</v>
      </c>
      <c r="AT142" s="112">
        <f t="shared" si="158"/>
        <v>0</v>
      </c>
      <c r="AX142" s="41"/>
      <c r="AY142" s="41"/>
      <c r="AZ142" s="48"/>
      <c r="BA142" s="133"/>
      <c r="BB142" s="41"/>
      <c r="BC142" s="41"/>
    </row>
    <row r="143" spans="1:55" ht="12.6" customHeight="1">
      <c r="A143" s="71" t="s">
        <v>147</v>
      </c>
      <c r="B143" s="71" t="s">
        <v>214</v>
      </c>
      <c r="C143" s="71"/>
      <c r="D143" s="71"/>
      <c r="E143" s="71"/>
      <c r="F143" s="71"/>
      <c r="G143" s="73">
        <f>SUM(G144,G150)</f>
        <v>0</v>
      </c>
      <c r="H143" s="140">
        <f>SUM(H144,H150)</f>
        <v>252890174.234</v>
      </c>
      <c r="I143" s="140">
        <f t="shared" ref="I143:K143" si="207">SUM(I144,I150)</f>
        <v>1998750528.4000001</v>
      </c>
      <c r="J143" s="140">
        <f t="shared" si="207"/>
        <v>1066690774.2919</v>
      </c>
      <c r="K143" s="140">
        <f t="shared" si="207"/>
        <v>386081949.58113009</v>
      </c>
      <c r="L143" s="141">
        <f t="shared" si="140"/>
        <v>36.194364748061346</v>
      </c>
      <c r="M143" s="141">
        <f t="shared" si="141"/>
        <v>19.316164978837488</v>
      </c>
      <c r="N143" s="140">
        <f t="shared" si="142"/>
        <v>-680608824.71076989</v>
      </c>
      <c r="O143" s="110"/>
      <c r="P143" s="140">
        <f t="shared" ref="P143:S143" si="208">SUM(P144,P150)</f>
        <v>193316222.38800001</v>
      </c>
      <c r="Q143" s="140">
        <f t="shared" si="208"/>
        <v>1377582144.9000001</v>
      </c>
      <c r="R143" s="140">
        <f t="shared" si="208"/>
        <v>625049078.80000007</v>
      </c>
      <c r="S143" s="140">
        <f t="shared" si="208"/>
        <v>253052773.54688996</v>
      </c>
      <c r="T143" s="141">
        <f t="shared" si="144"/>
        <v>40.485264618374146</v>
      </c>
      <c r="U143" s="141">
        <f t="shared" si="145"/>
        <v>18.369341856217169</v>
      </c>
      <c r="V143" s="140">
        <f t="shared" si="146"/>
        <v>-371996305.25311011</v>
      </c>
      <c r="W143" s="111"/>
      <c r="X143" s="140">
        <f t="shared" ref="X143:AA143" si="209">SUM(X144,X150)</f>
        <v>58991584.338</v>
      </c>
      <c r="Y143" s="140">
        <f t="shared" si="209"/>
        <v>602318783.5</v>
      </c>
      <c r="Z143" s="140">
        <f t="shared" si="209"/>
        <v>425502195.49190003</v>
      </c>
      <c r="AA143" s="140">
        <f t="shared" si="209"/>
        <v>130618009.34524001</v>
      </c>
      <c r="AB143" s="141">
        <f t="shared" si="148"/>
        <v>30.697376119114878</v>
      </c>
      <c r="AC143" s="141">
        <f t="shared" si="149"/>
        <v>21.685860199516757</v>
      </c>
      <c r="AD143" s="140">
        <f t="shared" si="150"/>
        <v>-294884186.14666003</v>
      </c>
      <c r="AE143" s="111"/>
      <c r="AF143" s="140">
        <f t="shared" ref="AF143:AI143" si="210">SUM(AF144,AF150)</f>
        <v>0</v>
      </c>
      <c r="AG143" s="140">
        <f t="shared" si="210"/>
        <v>5420300</v>
      </c>
      <c r="AH143" s="140">
        <f t="shared" si="210"/>
        <v>2710200</v>
      </c>
      <c r="AI143" s="140">
        <f t="shared" si="210"/>
        <v>0</v>
      </c>
      <c r="AJ143" s="141">
        <f t="shared" si="152"/>
        <v>0</v>
      </c>
      <c r="AK143" s="141">
        <f t="shared" si="153"/>
        <v>0</v>
      </c>
      <c r="AL143" s="140">
        <f t="shared" si="154"/>
        <v>-2710200</v>
      </c>
      <c r="AM143" s="111"/>
      <c r="AN143" s="140">
        <f t="shared" ref="AN143:AQ143" si="211">SUM(AN144,AN150)</f>
        <v>582367.50800000003</v>
      </c>
      <c r="AO143" s="140">
        <f t="shared" si="211"/>
        <v>13429300</v>
      </c>
      <c r="AP143" s="140">
        <f t="shared" si="211"/>
        <v>13429300</v>
      </c>
      <c r="AQ143" s="140">
        <f t="shared" si="211"/>
        <v>2411166.6889999998</v>
      </c>
      <c r="AR143" s="141">
        <f t="shared" si="156"/>
        <v>17.954522491864804</v>
      </c>
      <c r="AS143" s="141">
        <f t="shared" si="157"/>
        <v>17.954522491864804</v>
      </c>
      <c r="AT143" s="140">
        <f t="shared" si="158"/>
        <v>-11018133.311000001</v>
      </c>
      <c r="AX143" s="41"/>
      <c r="AY143" s="41"/>
      <c r="AZ143" s="48"/>
      <c r="BA143" s="133"/>
      <c r="BB143" s="41"/>
      <c r="BC143" s="41"/>
    </row>
    <row r="144" spans="1:55" ht="12.6" customHeight="1">
      <c r="A144" s="142"/>
      <c r="B144" s="142" t="s">
        <v>37</v>
      </c>
      <c r="C144" s="142" t="s">
        <v>215</v>
      </c>
      <c r="D144" s="142"/>
      <c r="E144" s="142"/>
      <c r="F144" s="142"/>
      <c r="G144" s="143">
        <f>SUM(G145:G149)</f>
        <v>0</v>
      </c>
      <c r="H144" s="144">
        <f>SUM(H145:H149)</f>
        <v>240449162.69400001</v>
      </c>
      <c r="I144" s="144">
        <f t="shared" ref="I144:K144" si="212">SUM(I145:I149)</f>
        <v>1800664111.5</v>
      </c>
      <c r="J144" s="144">
        <f t="shared" si="212"/>
        <v>1015695062.7919</v>
      </c>
      <c r="K144" s="144">
        <f t="shared" si="212"/>
        <v>332441639.21059006</v>
      </c>
      <c r="L144" s="145">
        <f t="shared" si="140"/>
        <v>32.730457337932549</v>
      </c>
      <c r="M144" s="145">
        <f t="shared" si="141"/>
        <v>18.462168323755705</v>
      </c>
      <c r="N144" s="144">
        <f t="shared" si="142"/>
        <v>-683253423.58131003</v>
      </c>
      <c r="O144" s="110"/>
      <c r="P144" s="144">
        <f t="shared" ref="P144:S144" si="213">SUM(P145:P149)</f>
        <v>180911911.74800003</v>
      </c>
      <c r="Q144" s="144">
        <f t="shared" si="213"/>
        <v>1179495728</v>
      </c>
      <c r="R144" s="144">
        <f t="shared" si="213"/>
        <v>574053367.30000007</v>
      </c>
      <c r="S144" s="144">
        <f t="shared" si="213"/>
        <v>199412463.17634997</v>
      </c>
      <c r="T144" s="145">
        <f t="shared" si="144"/>
        <v>34.737617534457748</v>
      </c>
      <c r="U144" s="145">
        <f t="shared" si="145"/>
        <v>16.906586301459665</v>
      </c>
      <c r="V144" s="144">
        <f t="shared" si="146"/>
        <v>-374640904.12365007</v>
      </c>
      <c r="W144" s="111"/>
      <c r="X144" s="144">
        <f t="shared" ref="X144:AA144" si="214">SUM(X145:X149)</f>
        <v>58954883.438000001</v>
      </c>
      <c r="Y144" s="144">
        <f t="shared" si="214"/>
        <v>602318783.5</v>
      </c>
      <c r="Z144" s="144">
        <f t="shared" si="214"/>
        <v>425502195.49190003</v>
      </c>
      <c r="AA144" s="144">
        <f t="shared" si="214"/>
        <v>130618009.34524001</v>
      </c>
      <c r="AB144" s="145">
        <f t="shared" si="148"/>
        <v>30.697376119114878</v>
      </c>
      <c r="AC144" s="145">
        <f t="shared" si="149"/>
        <v>21.685860199516757</v>
      </c>
      <c r="AD144" s="144">
        <f t="shared" si="150"/>
        <v>-294884186.14666003</v>
      </c>
      <c r="AE144" s="111"/>
      <c r="AF144" s="144">
        <f t="shared" ref="AF144:AI144" si="215">SUM(AF145:AF149)</f>
        <v>0</v>
      </c>
      <c r="AG144" s="144">
        <f t="shared" si="215"/>
        <v>5420300</v>
      </c>
      <c r="AH144" s="144">
        <f t="shared" si="215"/>
        <v>2710200</v>
      </c>
      <c r="AI144" s="144">
        <f t="shared" si="215"/>
        <v>0</v>
      </c>
      <c r="AJ144" s="145">
        <f t="shared" si="152"/>
        <v>0</v>
      </c>
      <c r="AK144" s="145">
        <f t="shared" si="153"/>
        <v>0</v>
      </c>
      <c r="AL144" s="144">
        <f t="shared" si="154"/>
        <v>-2710200</v>
      </c>
      <c r="AM144" s="111"/>
      <c r="AN144" s="144">
        <f t="shared" ref="AN144:AQ144" si="216">SUM(AN145:AN149)</f>
        <v>582367.50800000003</v>
      </c>
      <c r="AO144" s="144">
        <f t="shared" si="216"/>
        <v>13429300</v>
      </c>
      <c r="AP144" s="144">
        <f t="shared" si="216"/>
        <v>13429300</v>
      </c>
      <c r="AQ144" s="144">
        <f t="shared" si="216"/>
        <v>2411166.6889999998</v>
      </c>
      <c r="AR144" s="145">
        <f t="shared" si="156"/>
        <v>17.954522491864804</v>
      </c>
      <c r="AS144" s="145">
        <f t="shared" si="157"/>
        <v>17.954522491864804</v>
      </c>
      <c r="AT144" s="144">
        <f t="shared" si="158"/>
        <v>-11018133.311000001</v>
      </c>
      <c r="AX144" s="41"/>
      <c r="AY144" s="41"/>
      <c r="AZ144" s="48"/>
      <c r="BA144" s="133"/>
      <c r="BB144" s="41"/>
      <c r="BC144" s="41"/>
    </row>
    <row r="145" spans="1:55" ht="12.6" customHeight="1">
      <c r="A145" s="1"/>
      <c r="B145" s="1"/>
      <c r="C145" s="55" t="s">
        <v>49</v>
      </c>
      <c r="D145" s="1" t="s">
        <v>216</v>
      </c>
      <c r="E145" s="1"/>
      <c r="F145" s="1"/>
      <c r="G145" s="9"/>
      <c r="H145" s="116">
        <f t="shared" ref="H145:K150" si="217">P145+X145+AF145+AN145</f>
        <v>232340158.14399999</v>
      </c>
      <c r="I145" s="116">
        <f t="shared" si="217"/>
        <v>1710282213.5</v>
      </c>
      <c r="J145" s="120">
        <f t="shared" si="217"/>
        <v>979814275.49189997</v>
      </c>
      <c r="K145" s="116">
        <f t="shared" si="217"/>
        <v>321027468.14149004</v>
      </c>
      <c r="L145" s="118">
        <f t="shared" si="140"/>
        <v>32.764114197083252</v>
      </c>
      <c r="M145" s="118">
        <f t="shared" si="141"/>
        <v>18.770438329269922</v>
      </c>
      <c r="N145" s="116">
        <f t="shared" si="142"/>
        <v>-658786807.35040998</v>
      </c>
      <c r="O145" s="110"/>
      <c r="P145" s="116">
        <f>INDEX([1]CPPY!$H145:$S145,'[1]Report-Date'!$B$2)</f>
        <v>172802907.19800001</v>
      </c>
      <c r="Q145" s="116">
        <f>INDEX('[1]Plan-Eco'!$H145:$S145,12)</f>
        <v>1089113830</v>
      </c>
      <c r="R145" s="120">
        <f>INDEX('[1]Plan-Eco'!$H145:$S145,'[1]Report-Date'!$B$2)</f>
        <v>538172580</v>
      </c>
      <c r="S145" s="116">
        <f>INDEX('[1]Actual-Eco'!$H145:$S145,'[1]Report-Date'!$B$2)</f>
        <v>187998292.10725001</v>
      </c>
      <c r="T145" s="118">
        <f t="shared" si="144"/>
        <v>34.932714726426603</v>
      </c>
      <c r="U145" s="118">
        <f t="shared" si="145"/>
        <v>17.26158340191585</v>
      </c>
      <c r="V145" s="116">
        <f t="shared" si="146"/>
        <v>-350174287.89275002</v>
      </c>
      <c r="W145" s="111"/>
      <c r="X145" s="116">
        <f>INDEX([1]CPPY!$V145:$AG145,'[1]Report-Date'!$B$2)</f>
        <v>58954883.438000001</v>
      </c>
      <c r="Y145" s="116">
        <f>INDEX('[1]Plan-Eco'!$V145:$AH145,12)</f>
        <v>602318783.5</v>
      </c>
      <c r="Z145" s="120">
        <f>INDEX('[1]Plan-Eco'!$V145:$AH145,'[1]Report-Date'!$B$2)</f>
        <v>425502195.49190003</v>
      </c>
      <c r="AA145" s="116">
        <f>INDEX('[1]Actual-Eco'!$V145:$AH145,'[1]Report-Date'!$B$2)</f>
        <v>130618009.34524001</v>
      </c>
      <c r="AB145" s="118">
        <f t="shared" si="148"/>
        <v>30.697376119114878</v>
      </c>
      <c r="AC145" s="118">
        <f t="shared" si="149"/>
        <v>21.685860199516757</v>
      </c>
      <c r="AD145" s="116">
        <f t="shared" si="150"/>
        <v>-294884186.14666003</v>
      </c>
      <c r="AE145" s="111"/>
      <c r="AF145" s="116">
        <f>INDEX([1]CPPY!$AJ145:$AU145,'[1]Report-Date'!$B$2)</f>
        <v>0</v>
      </c>
      <c r="AG145" s="116">
        <f>INDEX('[1]Plan-Eco'!$AJ145:$AV145,12)</f>
        <v>5420300</v>
      </c>
      <c r="AH145" s="120">
        <f>INDEX('[1]Plan-Eco'!$AJ145:$AV145,'[1]Report-Date'!$B$2)</f>
        <v>2710200</v>
      </c>
      <c r="AI145" s="116">
        <f>INDEX('[1]Actual-Eco'!$AJ145:$AV145,'[1]Report-Date'!$B$2)</f>
        <v>0</v>
      </c>
      <c r="AJ145" s="118">
        <f t="shared" si="152"/>
        <v>0</v>
      </c>
      <c r="AK145" s="118">
        <f t="shared" si="153"/>
        <v>0</v>
      </c>
      <c r="AL145" s="116">
        <f t="shared" si="154"/>
        <v>-2710200</v>
      </c>
      <c r="AM145" s="111"/>
      <c r="AN145" s="116">
        <f>INDEX([1]CPPY!$AX145:$BI145,'[1]Report-Date'!$B$2)</f>
        <v>582367.50800000003</v>
      </c>
      <c r="AO145" s="116">
        <f>INDEX('[1]Plan-Eco'!$AX145:$BI145,12)</f>
        <v>13429300</v>
      </c>
      <c r="AP145" s="120">
        <f>INDEX('[1]Plan-Eco'!$AX145:$BI145,'[1]Report-Date'!$B$2)</f>
        <v>13429300</v>
      </c>
      <c r="AQ145" s="116">
        <f>INDEX('[1]Actual-Eco'!$AX145:$BJ145,'[1]Report-Date'!$B$2)</f>
        <v>2411166.6889999998</v>
      </c>
      <c r="AR145" s="118">
        <f t="shared" si="156"/>
        <v>17.954522491864804</v>
      </c>
      <c r="AS145" s="118">
        <f t="shared" si="157"/>
        <v>17.954522491864804</v>
      </c>
      <c r="AT145" s="116">
        <f t="shared" si="158"/>
        <v>-11018133.311000001</v>
      </c>
      <c r="AX145" s="41"/>
      <c r="AY145" s="41"/>
      <c r="AZ145" s="48"/>
      <c r="BA145" s="133"/>
      <c r="BB145" s="41"/>
      <c r="BC145" s="41"/>
    </row>
    <row r="146" spans="1:55" ht="12.6" customHeight="1">
      <c r="A146" s="1"/>
      <c r="B146" s="1"/>
      <c r="C146" s="55" t="s">
        <v>50</v>
      </c>
      <c r="D146" s="1" t="s">
        <v>217</v>
      </c>
      <c r="E146" s="1"/>
      <c r="F146" s="1"/>
      <c r="G146" s="9"/>
      <c r="H146" s="116">
        <f t="shared" si="217"/>
        <v>3819112.7480000001</v>
      </c>
      <c r="I146" s="116">
        <f t="shared" si="217"/>
        <v>46765300</v>
      </c>
      <c r="J146" s="120">
        <f t="shared" si="217"/>
        <v>24587800</v>
      </c>
      <c r="K146" s="116">
        <f t="shared" si="217"/>
        <v>2975475.9798000003</v>
      </c>
      <c r="L146" s="118">
        <f t="shared" si="140"/>
        <v>12.101432335548527</v>
      </c>
      <c r="M146" s="118">
        <f t="shared" si="141"/>
        <v>6.3625722058876999</v>
      </c>
      <c r="N146" s="116">
        <f t="shared" si="142"/>
        <v>-21612324.020199999</v>
      </c>
      <c r="O146" s="110"/>
      <c r="P146" s="116">
        <f>INDEX([1]CPPY!$H146:$S146,'[1]Report-Date'!$B$2)</f>
        <v>3819112.7480000001</v>
      </c>
      <c r="Q146" s="116">
        <f>INDEX('[1]Plan-Eco'!$H146:$S146,12)</f>
        <v>46765300</v>
      </c>
      <c r="R146" s="120">
        <f>INDEX('[1]Plan-Eco'!$H146:$S146,'[1]Report-Date'!$B$2)</f>
        <v>24587800</v>
      </c>
      <c r="S146" s="116">
        <f>INDEX('[1]Actual-Eco'!$H146:$S146,'[1]Report-Date'!$B$2)</f>
        <v>2975475.9798000003</v>
      </c>
      <c r="T146" s="118">
        <f t="shared" si="144"/>
        <v>12.101432335548527</v>
      </c>
      <c r="U146" s="118">
        <f t="shared" si="145"/>
        <v>6.3625722058876999</v>
      </c>
      <c r="V146" s="116">
        <f t="shared" si="146"/>
        <v>-21612324.020199999</v>
      </c>
      <c r="W146" s="111"/>
      <c r="X146" s="116">
        <f>INDEX([1]CPPY!$V146:$AG146,'[1]Report-Date'!$B$2)</f>
        <v>0</v>
      </c>
      <c r="Y146" s="116">
        <f>INDEX('[1]Plan-Eco'!$V146:$AH146,12)</f>
        <v>0</v>
      </c>
      <c r="Z146" s="120">
        <f>INDEX('[1]Plan-Eco'!$V146:$AH146,'[1]Report-Date'!$B$2)</f>
        <v>0</v>
      </c>
      <c r="AA146" s="116">
        <f>INDEX('[1]Actual-Eco'!$V146:$AH146,'[1]Report-Date'!$B$2)</f>
        <v>0</v>
      </c>
      <c r="AB146" s="118">
        <f t="shared" si="148"/>
        <v>0</v>
      </c>
      <c r="AC146" s="118">
        <f t="shared" si="149"/>
        <v>0</v>
      </c>
      <c r="AD146" s="116">
        <f t="shared" si="150"/>
        <v>0</v>
      </c>
      <c r="AE146" s="111"/>
      <c r="AF146" s="116">
        <f>INDEX([1]CPPY!$AJ146:$AU146,'[1]Report-Date'!$B$2)</f>
        <v>0</v>
      </c>
      <c r="AG146" s="116">
        <f>INDEX('[1]Plan-Eco'!$AJ146:$AV146,12)</f>
        <v>0</v>
      </c>
      <c r="AH146" s="120">
        <f>INDEX('[1]Plan-Eco'!$AJ146:$AV146,'[1]Report-Date'!$B$2)</f>
        <v>0</v>
      </c>
      <c r="AI146" s="116">
        <f>INDEX('[1]Actual-Eco'!$AJ146:$AV146,'[1]Report-Date'!$B$2)</f>
        <v>0</v>
      </c>
      <c r="AJ146" s="118">
        <f t="shared" si="152"/>
        <v>0</v>
      </c>
      <c r="AK146" s="118">
        <f t="shared" si="153"/>
        <v>0</v>
      </c>
      <c r="AL146" s="116">
        <f t="shared" si="154"/>
        <v>0</v>
      </c>
      <c r="AM146" s="111"/>
      <c r="AN146" s="116">
        <f>INDEX([1]CPPY!$AX146:$BI146,'[1]Report-Date'!$B$2)</f>
        <v>0</v>
      </c>
      <c r="AO146" s="116">
        <f>INDEX('[1]Plan-Eco'!$AX146:$BI146,12)</f>
        <v>0</v>
      </c>
      <c r="AP146" s="120">
        <f>INDEX('[1]Plan-Eco'!$AX146:$BI146,'[1]Report-Date'!$B$2)</f>
        <v>0</v>
      </c>
      <c r="AQ146" s="116">
        <f>INDEX('[1]Actual-Eco'!$AX146:$BJ146,'[1]Report-Date'!$B$2)</f>
        <v>0</v>
      </c>
      <c r="AR146" s="118">
        <f t="shared" si="156"/>
        <v>0</v>
      </c>
      <c r="AS146" s="118">
        <f t="shared" si="157"/>
        <v>0</v>
      </c>
      <c r="AT146" s="116">
        <f t="shared" si="158"/>
        <v>0</v>
      </c>
      <c r="AX146" s="41"/>
      <c r="AY146" s="41"/>
      <c r="AZ146" s="48"/>
      <c r="BA146" s="133"/>
      <c r="BB146" s="41"/>
      <c r="BC146" s="41"/>
    </row>
    <row r="147" spans="1:55" ht="12.6" customHeight="1">
      <c r="A147" s="1"/>
      <c r="B147" s="1"/>
      <c r="C147" s="55" t="s">
        <v>82</v>
      </c>
      <c r="D147" s="1" t="s">
        <v>218</v>
      </c>
      <c r="E147" s="1"/>
      <c r="F147" s="1"/>
      <c r="G147" s="9"/>
      <c r="H147" s="116">
        <f t="shared" si="217"/>
        <v>1725840.5120000001</v>
      </c>
      <c r="I147" s="116">
        <f t="shared" si="217"/>
        <v>9999999.9999999981</v>
      </c>
      <c r="J147" s="120">
        <f t="shared" si="217"/>
        <v>4286189.5999999996</v>
      </c>
      <c r="K147" s="116">
        <f t="shared" si="217"/>
        <v>3159932.017</v>
      </c>
      <c r="L147" s="118">
        <f t="shared" si="140"/>
        <v>73.723570627860241</v>
      </c>
      <c r="M147" s="118">
        <f t="shared" si="141"/>
        <v>31.599320170000006</v>
      </c>
      <c r="N147" s="116">
        <f t="shared" si="142"/>
        <v>-1126257.5829999996</v>
      </c>
      <c r="O147" s="110"/>
      <c r="P147" s="116">
        <f>INDEX([1]CPPY!$H147:$S147,'[1]Report-Date'!$B$2)</f>
        <v>1725840.5120000001</v>
      </c>
      <c r="Q147" s="116">
        <f>INDEX('[1]Plan-Eco'!$H147:$S147,12)</f>
        <v>9999999.9999999981</v>
      </c>
      <c r="R147" s="120">
        <f>INDEX('[1]Plan-Eco'!$H147:$S147,'[1]Report-Date'!$B$2)</f>
        <v>4286189.5999999996</v>
      </c>
      <c r="S147" s="116">
        <f>INDEX('[1]Actual-Eco'!$H147:$S147,'[1]Report-Date'!$B$2)</f>
        <v>3159932.017</v>
      </c>
      <c r="T147" s="118">
        <f t="shared" si="144"/>
        <v>73.723570627860241</v>
      </c>
      <c r="U147" s="118">
        <f t="shared" si="145"/>
        <v>31.599320170000006</v>
      </c>
      <c r="V147" s="116">
        <f t="shared" si="146"/>
        <v>-1126257.5829999996</v>
      </c>
      <c r="W147" s="111"/>
      <c r="X147" s="116">
        <f>INDEX([1]CPPY!$V147:$AG147,'[1]Report-Date'!$B$2)</f>
        <v>0</v>
      </c>
      <c r="Y147" s="116">
        <f>INDEX('[1]Plan-Eco'!$V147:$AH147,12)</f>
        <v>0</v>
      </c>
      <c r="Z147" s="120">
        <f>INDEX('[1]Plan-Eco'!$V147:$AH147,'[1]Report-Date'!$B$2)</f>
        <v>0</v>
      </c>
      <c r="AA147" s="116">
        <f>INDEX('[1]Actual-Eco'!$V147:$AH147,'[1]Report-Date'!$B$2)</f>
        <v>0</v>
      </c>
      <c r="AB147" s="118">
        <f t="shared" si="148"/>
        <v>0</v>
      </c>
      <c r="AC147" s="118">
        <f t="shared" si="149"/>
        <v>0</v>
      </c>
      <c r="AD147" s="116">
        <f t="shared" si="150"/>
        <v>0</v>
      </c>
      <c r="AE147" s="111"/>
      <c r="AF147" s="116">
        <f>INDEX([1]CPPY!$AJ147:$AU147,'[1]Report-Date'!$B$2)</f>
        <v>0</v>
      </c>
      <c r="AG147" s="116">
        <f>INDEX('[1]Plan-Eco'!$AJ147:$AV147,12)</f>
        <v>0</v>
      </c>
      <c r="AH147" s="120">
        <f>INDEX('[1]Plan-Eco'!$AJ147:$AV147,'[1]Report-Date'!$B$2)</f>
        <v>0</v>
      </c>
      <c r="AI147" s="116">
        <f>INDEX('[1]Actual-Eco'!$AJ147:$AV147,'[1]Report-Date'!$B$2)</f>
        <v>0</v>
      </c>
      <c r="AJ147" s="118">
        <f t="shared" si="152"/>
        <v>0</v>
      </c>
      <c r="AK147" s="118">
        <f t="shared" si="153"/>
        <v>0</v>
      </c>
      <c r="AL147" s="116">
        <f t="shared" si="154"/>
        <v>0</v>
      </c>
      <c r="AM147" s="111"/>
      <c r="AN147" s="116">
        <f>INDEX([1]CPPY!$AX147:$BI147,'[1]Report-Date'!$B$2)</f>
        <v>0</v>
      </c>
      <c r="AO147" s="116">
        <f>INDEX('[1]Plan-Eco'!$AX147:$BI147,12)</f>
        <v>0</v>
      </c>
      <c r="AP147" s="120">
        <f>INDEX('[1]Plan-Eco'!$AX147:$BI147,'[1]Report-Date'!$B$2)</f>
        <v>0</v>
      </c>
      <c r="AQ147" s="116">
        <f>INDEX('[1]Actual-Eco'!$AX147:$BJ147,'[1]Report-Date'!$B$2)</f>
        <v>0</v>
      </c>
      <c r="AR147" s="118">
        <f t="shared" si="156"/>
        <v>0</v>
      </c>
      <c r="AS147" s="118">
        <f t="shared" si="157"/>
        <v>0</v>
      </c>
      <c r="AT147" s="116">
        <f t="shared" si="158"/>
        <v>0</v>
      </c>
      <c r="AX147" s="138"/>
      <c r="AY147" s="138"/>
      <c r="AZ147" s="139"/>
      <c r="BA147" s="138"/>
      <c r="BB147" s="138"/>
      <c r="BC147" s="138"/>
    </row>
    <row r="148" spans="1:55" ht="12.6" customHeight="1">
      <c r="A148" s="1"/>
      <c r="B148" s="1"/>
      <c r="C148" s="55" t="s">
        <v>195</v>
      </c>
      <c r="D148" s="1" t="s">
        <v>219</v>
      </c>
      <c r="E148" s="1"/>
      <c r="F148" s="1"/>
      <c r="G148" s="9"/>
      <c r="H148" s="116">
        <f t="shared" si="217"/>
        <v>1267586.49</v>
      </c>
      <c r="I148" s="116">
        <f t="shared" si="217"/>
        <v>4656600</v>
      </c>
      <c r="J148" s="120">
        <f t="shared" si="217"/>
        <v>2460000</v>
      </c>
      <c r="K148" s="120">
        <f t="shared" si="217"/>
        <v>1346503.936</v>
      </c>
      <c r="L148" s="118">
        <f t="shared" si="140"/>
        <v>54.73593235772357</v>
      </c>
      <c r="M148" s="118">
        <f t="shared" si="141"/>
        <v>28.916031782845852</v>
      </c>
      <c r="N148" s="116">
        <f t="shared" si="142"/>
        <v>-1113496.064</v>
      </c>
      <c r="O148" s="110"/>
      <c r="P148" s="116">
        <f>INDEX([1]CPPY!$H148:$S148,'[1]Report-Date'!$B$2)</f>
        <v>1267586.49</v>
      </c>
      <c r="Q148" s="116">
        <f>INDEX('[1]Plan-Eco'!$H148:$S148,12)</f>
        <v>4656600</v>
      </c>
      <c r="R148" s="120">
        <f>INDEX('[1]Plan-Eco'!$H148:$S148,'[1]Report-Date'!$B$2)</f>
        <v>2460000</v>
      </c>
      <c r="S148" s="120">
        <f>INDEX('[1]Actual-Eco'!$H148:$S148,'[1]Report-Date'!$B$2)</f>
        <v>1346503.936</v>
      </c>
      <c r="T148" s="118">
        <f t="shared" si="144"/>
        <v>54.73593235772357</v>
      </c>
      <c r="U148" s="118">
        <f t="shared" si="145"/>
        <v>28.916031782845852</v>
      </c>
      <c r="V148" s="116">
        <f t="shared" si="146"/>
        <v>-1113496.064</v>
      </c>
      <c r="W148" s="111"/>
      <c r="X148" s="116">
        <f>INDEX([1]CPPY!$V148:$AG148,'[1]Report-Date'!$B$2)</f>
        <v>0</v>
      </c>
      <c r="Y148" s="116">
        <f>INDEX('[1]Plan-Eco'!$V148:$AH148,12)</f>
        <v>0</v>
      </c>
      <c r="Z148" s="120">
        <f>INDEX('[1]Plan-Eco'!$V148:$AH148,'[1]Report-Date'!$B$2)</f>
        <v>0</v>
      </c>
      <c r="AA148" s="120">
        <f>INDEX('[1]Actual-Eco'!$V148:$AH148,'[1]Report-Date'!$B$2)</f>
        <v>0</v>
      </c>
      <c r="AB148" s="118">
        <f t="shared" si="148"/>
        <v>0</v>
      </c>
      <c r="AC148" s="118">
        <f t="shared" si="149"/>
        <v>0</v>
      </c>
      <c r="AD148" s="116">
        <f t="shared" si="150"/>
        <v>0</v>
      </c>
      <c r="AE148" s="111"/>
      <c r="AF148" s="116">
        <f>INDEX([1]CPPY!$AJ148:$AU148,'[1]Report-Date'!$B$2)</f>
        <v>0</v>
      </c>
      <c r="AG148" s="116">
        <f>INDEX('[1]Plan-Eco'!$AJ148:$AV148,12)</f>
        <v>0</v>
      </c>
      <c r="AH148" s="120">
        <f>INDEX('[1]Plan-Eco'!$AJ148:$AV148,'[1]Report-Date'!$B$2)</f>
        <v>0</v>
      </c>
      <c r="AI148" s="120">
        <f>INDEX('[1]Actual-Eco'!$AJ148:$AV148,'[1]Report-Date'!$B$2)</f>
        <v>0</v>
      </c>
      <c r="AJ148" s="118">
        <f t="shared" si="152"/>
        <v>0</v>
      </c>
      <c r="AK148" s="118">
        <f t="shared" si="153"/>
        <v>0</v>
      </c>
      <c r="AL148" s="116">
        <f t="shared" si="154"/>
        <v>0</v>
      </c>
      <c r="AM148" s="111"/>
      <c r="AN148" s="116">
        <f>INDEX([1]CPPY!$AX148:$BI148,'[1]Report-Date'!$B$2)</f>
        <v>0</v>
      </c>
      <c r="AO148" s="116">
        <f>INDEX('[1]Plan-Eco'!$AX148:$BI148,12)</f>
        <v>0</v>
      </c>
      <c r="AP148" s="120">
        <f>INDEX('[1]Plan-Eco'!$AX148:$BI148,'[1]Report-Date'!$B$2)</f>
        <v>0</v>
      </c>
      <c r="AQ148" s="120">
        <f>INDEX('[1]Actual-Eco'!$AX148:$BJ148,'[1]Report-Date'!$B$2)</f>
        <v>0</v>
      </c>
      <c r="AR148" s="118">
        <f t="shared" si="156"/>
        <v>0</v>
      </c>
      <c r="AS148" s="118">
        <f t="shared" si="157"/>
        <v>0</v>
      </c>
      <c r="AT148" s="116">
        <f t="shared" si="158"/>
        <v>0</v>
      </c>
      <c r="AX148" s="70"/>
      <c r="AY148" s="68"/>
      <c r="AZ148" s="136"/>
      <c r="BA148" s="136"/>
      <c r="BB148" s="136"/>
      <c r="BC148" s="136"/>
    </row>
    <row r="149" spans="1:55" ht="12.6" customHeight="1">
      <c r="A149" s="1"/>
      <c r="B149" s="1"/>
      <c r="C149" s="55" t="s">
        <v>197</v>
      </c>
      <c r="D149" s="1" t="s">
        <v>220</v>
      </c>
      <c r="E149" s="1"/>
      <c r="F149" s="1"/>
      <c r="G149" s="9"/>
      <c r="H149" s="116">
        <f t="shared" si="217"/>
        <v>1296464.8</v>
      </c>
      <c r="I149" s="116">
        <f t="shared" si="217"/>
        <v>28959998</v>
      </c>
      <c r="J149" s="120">
        <f t="shared" si="217"/>
        <v>4546797.7</v>
      </c>
      <c r="K149" s="116">
        <f t="shared" si="217"/>
        <v>3932259.1363000004</v>
      </c>
      <c r="L149" s="118">
        <f t="shared" si="140"/>
        <v>86.484145452523649</v>
      </c>
      <c r="M149" s="118">
        <f t="shared" si="141"/>
        <v>13.578243811688109</v>
      </c>
      <c r="N149" s="116">
        <f t="shared" si="142"/>
        <v>-614538.56369999982</v>
      </c>
      <c r="O149" s="110"/>
      <c r="P149" s="116">
        <f>INDEX([1]CPPY!$H149:$S149,'[1]Report-Date'!$B$2)</f>
        <v>1296464.8</v>
      </c>
      <c r="Q149" s="116">
        <f>INDEX('[1]Plan-Eco'!$H149:$S149,12)</f>
        <v>28959998</v>
      </c>
      <c r="R149" s="120">
        <f>INDEX('[1]Plan-Eco'!$H149:$S149,'[1]Report-Date'!$B$2)</f>
        <v>4546797.7</v>
      </c>
      <c r="S149" s="116">
        <f>INDEX('[1]Actual-Eco'!$H149:$S149,'[1]Report-Date'!$B$2)</f>
        <v>3932259.1363000004</v>
      </c>
      <c r="T149" s="118">
        <f t="shared" si="144"/>
        <v>86.484145452523649</v>
      </c>
      <c r="U149" s="118">
        <f t="shared" si="145"/>
        <v>13.578243811688109</v>
      </c>
      <c r="V149" s="116">
        <f t="shared" si="146"/>
        <v>-614538.56369999982</v>
      </c>
      <c r="W149" s="111"/>
      <c r="X149" s="116">
        <f>INDEX([1]CPPY!$V149:$AG149,'[1]Report-Date'!$B$2)</f>
        <v>0</v>
      </c>
      <c r="Y149" s="116">
        <f>INDEX('[1]Plan-Eco'!$V149:$AH149,12)</f>
        <v>0</v>
      </c>
      <c r="Z149" s="120">
        <f>INDEX('[1]Plan-Eco'!$V149:$AH149,'[1]Report-Date'!$B$2)</f>
        <v>0</v>
      </c>
      <c r="AA149" s="116">
        <f>INDEX('[1]Actual-Eco'!$V149:$AH149,'[1]Report-Date'!$B$2)</f>
        <v>0</v>
      </c>
      <c r="AB149" s="118">
        <f t="shared" si="148"/>
        <v>0</v>
      </c>
      <c r="AC149" s="118">
        <f t="shared" si="149"/>
        <v>0</v>
      </c>
      <c r="AD149" s="116">
        <f t="shared" si="150"/>
        <v>0</v>
      </c>
      <c r="AE149" s="111"/>
      <c r="AF149" s="116">
        <f>INDEX([1]CPPY!$AJ149:$AU149,'[1]Report-Date'!$B$2)</f>
        <v>0</v>
      </c>
      <c r="AG149" s="116">
        <f>INDEX('[1]Plan-Eco'!$AJ149:$AV149,12)</f>
        <v>0</v>
      </c>
      <c r="AH149" s="120">
        <f>INDEX('[1]Plan-Eco'!$AJ149:$AV149,'[1]Report-Date'!$B$2)</f>
        <v>0</v>
      </c>
      <c r="AI149" s="116">
        <f>INDEX('[1]Actual-Eco'!$AJ149:$AV149,'[1]Report-Date'!$B$2)</f>
        <v>0</v>
      </c>
      <c r="AJ149" s="118">
        <f t="shared" si="152"/>
        <v>0</v>
      </c>
      <c r="AK149" s="118">
        <f t="shared" si="153"/>
        <v>0</v>
      </c>
      <c r="AL149" s="116">
        <f t="shared" si="154"/>
        <v>0</v>
      </c>
      <c r="AM149" s="111"/>
      <c r="AN149" s="116">
        <f>INDEX([1]CPPY!$AX149:$BI149,'[1]Report-Date'!$B$2)</f>
        <v>0</v>
      </c>
      <c r="AO149" s="116">
        <f>INDEX('[1]Plan-Eco'!$AX149:$BI149,12)</f>
        <v>0</v>
      </c>
      <c r="AP149" s="120">
        <f>INDEX('[1]Plan-Eco'!$AX149:$BI149,'[1]Report-Date'!$B$2)</f>
        <v>0</v>
      </c>
      <c r="AQ149" s="116">
        <f>INDEX('[1]Actual-Eco'!$AX149:$BJ149,'[1]Report-Date'!$B$2)</f>
        <v>0</v>
      </c>
      <c r="AR149" s="118">
        <f t="shared" si="156"/>
        <v>0</v>
      </c>
      <c r="AS149" s="118">
        <f t="shared" si="157"/>
        <v>0</v>
      </c>
      <c r="AT149" s="116">
        <f t="shared" si="158"/>
        <v>0</v>
      </c>
    </row>
    <row r="150" spans="1:55" ht="12.6" customHeight="1">
      <c r="A150" s="142"/>
      <c r="B150" s="142" t="s">
        <v>39</v>
      </c>
      <c r="C150" s="142" t="s">
        <v>221</v>
      </c>
      <c r="D150" s="142"/>
      <c r="E150" s="142"/>
      <c r="F150" s="142"/>
      <c r="G150" s="146"/>
      <c r="H150" s="116">
        <f t="shared" si="217"/>
        <v>12441011.540000001</v>
      </c>
      <c r="I150" s="144">
        <f t="shared" si="217"/>
        <v>198086416.89999998</v>
      </c>
      <c r="J150" s="147">
        <f t="shared" si="217"/>
        <v>50995711.5</v>
      </c>
      <c r="K150" s="144">
        <f t="shared" si="217"/>
        <v>53640310.37054</v>
      </c>
      <c r="L150" s="145">
        <f t="shared" si="140"/>
        <v>105.18592405665328</v>
      </c>
      <c r="M150" s="145">
        <f t="shared" si="141"/>
        <v>27.079247133648369</v>
      </c>
      <c r="N150" s="144">
        <f t="shared" si="142"/>
        <v>2644598.8705400005</v>
      </c>
      <c r="O150" s="110"/>
      <c r="P150" s="116">
        <f>INDEX([1]CPPY!$H150:$S150,'[1]Report-Date'!$B$2)</f>
        <v>12404310.640000001</v>
      </c>
      <c r="Q150" s="144">
        <f>INDEX('[1]Plan-Eco'!$H150:$S150,12)</f>
        <v>198086416.89999998</v>
      </c>
      <c r="R150" s="147">
        <f>INDEX('[1]Plan-Eco'!$H150:$S150,'[1]Report-Date'!$B$2)</f>
        <v>50995711.5</v>
      </c>
      <c r="S150" s="144">
        <f>INDEX('[1]Actual-Eco'!$H150:$S150,'[1]Report-Date'!$B$2)</f>
        <v>53640310.37054</v>
      </c>
      <c r="T150" s="145">
        <f t="shared" si="144"/>
        <v>105.18592405665328</v>
      </c>
      <c r="U150" s="145">
        <f t="shared" si="145"/>
        <v>27.079247133648369</v>
      </c>
      <c r="V150" s="144">
        <f t="shared" si="146"/>
        <v>2644598.8705400005</v>
      </c>
      <c r="W150" s="111"/>
      <c r="X150" s="116">
        <f>INDEX([1]CPPY!$V150:$AG150,'[1]Report-Date'!$B$2)</f>
        <v>36700.9</v>
      </c>
      <c r="Y150" s="144">
        <f>INDEX('[1]Plan-Eco'!$V150:$AH150,12)</f>
        <v>0</v>
      </c>
      <c r="Z150" s="147">
        <f>INDEX('[1]Plan-Eco'!$V150:$AH150,'[1]Report-Date'!$B$2)</f>
        <v>0</v>
      </c>
      <c r="AA150" s="144">
        <f>INDEX('[1]Actual-Eco'!$V150:$AH150,'[1]Report-Date'!$B$2)</f>
        <v>0</v>
      </c>
      <c r="AB150" s="145">
        <f t="shared" si="148"/>
        <v>0</v>
      </c>
      <c r="AC150" s="145">
        <f t="shared" si="149"/>
        <v>0</v>
      </c>
      <c r="AD150" s="144">
        <f t="shared" si="150"/>
        <v>0</v>
      </c>
      <c r="AE150" s="111"/>
      <c r="AF150" s="116">
        <f>INDEX([1]CPPY!$AJ150:$AU150,'[1]Report-Date'!$B$2)</f>
        <v>0</v>
      </c>
      <c r="AG150" s="144">
        <f>INDEX('[1]Plan-Eco'!$AJ150:$AV150,12)</f>
        <v>0</v>
      </c>
      <c r="AH150" s="147">
        <f>INDEX('[1]Plan-Eco'!$AJ150:$AV150,'[1]Report-Date'!$B$2)</f>
        <v>0</v>
      </c>
      <c r="AI150" s="144">
        <f>INDEX('[1]Actual-Eco'!$AJ150:$AV150,'[1]Report-Date'!$B$2)</f>
        <v>0</v>
      </c>
      <c r="AJ150" s="145">
        <f t="shared" si="152"/>
        <v>0</v>
      </c>
      <c r="AK150" s="145">
        <f t="shared" si="153"/>
        <v>0</v>
      </c>
      <c r="AL150" s="144">
        <f t="shared" si="154"/>
        <v>0</v>
      </c>
      <c r="AM150" s="111"/>
      <c r="AN150" s="116">
        <f>INDEX([1]CPPY!$AX150:$BI150,'[1]Report-Date'!$B$2)</f>
        <v>0</v>
      </c>
      <c r="AO150" s="144">
        <f>INDEX('[1]Plan-Eco'!$AX150:$BI150,12)</f>
        <v>0</v>
      </c>
      <c r="AP150" s="147">
        <f>INDEX('[1]Plan-Eco'!$AX150:$BI150,'[1]Report-Date'!$B$2)</f>
        <v>0</v>
      </c>
      <c r="AQ150" s="144">
        <f>INDEX('[1]Actual-Eco'!$AX150:$BJ150,'[1]Report-Date'!$B$2)</f>
        <v>0</v>
      </c>
      <c r="AR150" s="145">
        <f t="shared" si="156"/>
        <v>0</v>
      </c>
      <c r="AS150" s="145">
        <f t="shared" si="157"/>
        <v>0</v>
      </c>
      <c r="AT150" s="144">
        <f t="shared" si="158"/>
        <v>0</v>
      </c>
    </row>
    <row r="151" spans="1:55" ht="12.6" customHeight="1">
      <c r="A151" s="78" t="s">
        <v>150</v>
      </c>
      <c r="B151" s="78" t="s">
        <v>222</v>
      </c>
      <c r="C151" s="71"/>
      <c r="D151" s="71"/>
      <c r="E151" s="71"/>
      <c r="F151" s="71"/>
      <c r="G151" s="148">
        <f>SUM(G152:G153)</f>
        <v>0</v>
      </c>
      <c r="H151" s="149">
        <f>SUM(H152:H153)</f>
        <v>31190134.932</v>
      </c>
      <c r="I151" s="149">
        <f t="shared" ref="I151:K151" si="218">SUM(I152:I153)</f>
        <v>-31405197.500000007</v>
      </c>
      <c r="J151" s="149">
        <f t="shared" si="218"/>
        <v>41340779.700000003</v>
      </c>
      <c r="K151" s="149">
        <f t="shared" si="218"/>
        <v>9913640.4141400009</v>
      </c>
      <c r="L151" s="150">
        <f t="shared" si="140"/>
        <v>23.980293758562084</v>
      </c>
      <c r="M151" s="150">
        <f t="shared" si="141"/>
        <v>-31.566878107166811</v>
      </c>
      <c r="N151" s="149">
        <f t="shared" si="142"/>
        <v>-31427139.285860002</v>
      </c>
      <c r="O151" s="110"/>
      <c r="P151" s="149">
        <f t="shared" ref="P151:S151" si="219">SUM(P152:P153)</f>
        <v>31190134.932</v>
      </c>
      <c r="Q151" s="149">
        <f t="shared" si="219"/>
        <v>-31405197.500000007</v>
      </c>
      <c r="R151" s="149">
        <f t="shared" si="219"/>
        <v>41340779.700000003</v>
      </c>
      <c r="S151" s="149">
        <f t="shared" si="219"/>
        <v>9913640.4141400009</v>
      </c>
      <c r="T151" s="150">
        <f t="shared" si="144"/>
        <v>23.980293758562084</v>
      </c>
      <c r="U151" s="150">
        <f t="shared" si="145"/>
        <v>-31.566878107166811</v>
      </c>
      <c r="V151" s="149">
        <f t="shared" si="146"/>
        <v>-31427139.285860002</v>
      </c>
      <c r="W151" s="111"/>
      <c r="X151" s="149">
        <f t="shared" ref="X151:AA151" si="220">SUM(X152:X153)</f>
        <v>0</v>
      </c>
      <c r="Y151" s="149">
        <f t="shared" si="220"/>
        <v>0</v>
      </c>
      <c r="Z151" s="149">
        <f t="shared" si="220"/>
        <v>0</v>
      </c>
      <c r="AA151" s="149">
        <f t="shared" si="220"/>
        <v>0</v>
      </c>
      <c r="AB151" s="150">
        <f t="shared" si="148"/>
        <v>0</v>
      </c>
      <c r="AC151" s="150">
        <f t="shared" si="149"/>
        <v>0</v>
      </c>
      <c r="AD151" s="149">
        <f t="shared" si="150"/>
        <v>0</v>
      </c>
      <c r="AE151" s="111"/>
      <c r="AF151" s="149">
        <f t="shared" ref="AF151:AI151" si="221">SUM(AF152:AF153)</f>
        <v>0</v>
      </c>
      <c r="AG151" s="149">
        <f t="shared" si="221"/>
        <v>0</v>
      </c>
      <c r="AH151" s="149">
        <f t="shared" si="221"/>
        <v>0</v>
      </c>
      <c r="AI151" s="149">
        <f t="shared" si="221"/>
        <v>0</v>
      </c>
      <c r="AJ151" s="150">
        <f t="shared" si="152"/>
        <v>0</v>
      </c>
      <c r="AK151" s="150">
        <f t="shared" si="153"/>
        <v>0</v>
      </c>
      <c r="AL151" s="149">
        <f t="shared" si="154"/>
        <v>0</v>
      </c>
      <c r="AM151" s="111"/>
      <c r="AN151" s="149">
        <f t="shared" ref="AN151:AQ151" si="222">SUM(AN152:AN153)</f>
        <v>0</v>
      </c>
      <c r="AO151" s="149">
        <f t="shared" si="222"/>
        <v>0</v>
      </c>
      <c r="AP151" s="149">
        <f t="shared" si="222"/>
        <v>0</v>
      </c>
      <c r="AQ151" s="149">
        <f t="shared" si="222"/>
        <v>0</v>
      </c>
      <c r="AR151" s="150">
        <f t="shared" si="156"/>
        <v>0</v>
      </c>
      <c r="AS151" s="150">
        <f t="shared" si="157"/>
        <v>0</v>
      </c>
      <c r="AT151" s="149">
        <f t="shared" si="158"/>
        <v>0</v>
      </c>
    </row>
    <row r="152" spans="1:55" ht="12.6" customHeight="1">
      <c r="A152" s="1"/>
      <c r="B152" s="55" t="s">
        <v>37</v>
      </c>
      <c r="C152" s="1" t="s">
        <v>223</v>
      </c>
      <c r="D152" s="1"/>
      <c r="E152" s="1"/>
      <c r="F152" s="1"/>
      <c r="G152" s="9"/>
      <c r="H152" s="116">
        <f t="shared" ref="H152:K153" si="223">P152+X152+AF152+AN152</f>
        <v>11253549</v>
      </c>
      <c r="I152" s="117">
        <f t="shared" si="223"/>
        <v>51955312.699999996</v>
      </c>
      <c r="J152" s="120">
        <f t="shared" si="223"/>
        <v>30172795.199999999</v>
      </c>
      <c r="K152" s="116">
        <f t="shared" si="223"/>
        <v>6078972.6203300003</v>
      </c>
      <c r="L152" s="118">
        <f t="shared" si="140"/>
        <v>20.147197434097855</v>
      </c>
      <c r="M152" s="118">
        <f t="shared" si="141"/>
        <v>11.700386937195743</v>
      </c>
      <c r="N152" s="116">
        <f t="shared" si="142"/>
        <v>-24093822.579669997</v>
      </c>
      <c r="O152" s="110"/>
      <c r="P152" s="116">
        <f>INDEX([1]CPPY!$H152:$S152,'[1]Report-Date'!$B$2)</f>
        <v>11253549</v>
      </c>
      <c r="Q152" s="117">
        <f>INDEX('[1]Plan-Eco'!$H152:$S152,12)</f>
        <v>51955312.699999996</v>
      </c>
      <c r="R152" s="120">
        <f>INDEX('[1]Plan-Eco'!$H152:$S152,'[1]Report-Date'!$B$2)</f>
        <v>30172795.199999999</v>
      </c>
      <c r="S152" s="116">
        <f>INDEX('[1]Actual-Eco'!$H152:$S152,'[1]Report-Date'!$B$2)</f>
        <v>6078972.6203300003</v>
      </c>
      <c r="T152" s="118">
        <f t="shared" si="144"/>
        <v>20.147197434097855</v>
      </c>
      <c r="U152" s="118">
        <f t="shared" si="145"/>
        <v>11.700386937195743</v>
      </c>
      <c r="V152" s="116">
        <f t="shared" si="146"/>
        <v>-24093822.579669997</v>
      </c>
      <c r="W152" s="111"/>
      <c r="X152" s="116">
        <f>INDEX([1]CPPY!$V152:$AG152,'[1]Report-Date'!$B$2)</f>
        <v>0</v>
      </c>
      <c r="Y152" s="117">
        <f>INDEX('[1]Plan-Eco'!$V152:$AH152,12)</f>
        <v>0</v>
      </c>
      <c r="Z152" s="120">
        <f>INDEX('[1]Plan-Eco'!$V152:$AH152,'[1]Report-Date'!$B$2)</f>
        <v>0</v>
      </c>
      <c r="AA152" s="116">
        <f>INDEX('[1]Actual-Eco'!$V152:$AH152,'[1]Report-Date'!$B$2)</f>
        <v>0</v>
      </c>
      <c r="AB152" s="118">
        <f t="shared" si="148"/>
        <v>0</v>
      </c>
      <c r="AC152" s="118">
        <f t="shared" si="149"/>
        <v>0</v>
      </c>
      <c r="AD152" s="116">
        <f t="shared" si="150"/>
        <v>0</v>
      </c>
      <c r="AE152" s="111"/>
      <c r="AF152" s="116">
        <f>INDEX([1]CPPY!$AJ152:$AU152,'[1]Report-Date'!$B$2)</f>
        <v>0</v>
      </c>
      <c r="AG152" s="117">
        <f>INDEX('[1]Plan-Eco'!$AJ152:$AV152,12)</f>
        <v>0</v>
      </c>
      <c r="AH152" s="120">
        <f>INDEX('[1]Plan-Eco'!$AJ152:$AV152,'[1]Report-Date'!$B$2)</f>
        <v>0</v>
      </c>
      <c r="AI152" s="116">
        <f>INDEX('[1]Actual-Eco'!$AJ152:$AV152,'[1]Report-Date'!$B$2)</f>
        <v>0</v>
      </c>
      <c r="AJ152" s="118">
        <f t="shared" si="152"/>
        <v>0</v>
      </c>
      <c r="AK152" s="118">
        <f t="shared" si="153"/>
        <v>0</v>
      </c>
      <c r="AL152" s="116">
        <f t="shared" si="154"/>
        <v>0</v>
      </c>
      <c r="AM152" s="111"/>
      <c r="AN152" s="116">
        <f>INDEX([1]CPPY!$AX152:$BI152,'[1]Report-Date'!$B$2)</f>
        <v>0</v>
      </c>
      <c r="AO152" s="117">
        <f>INDEX('[1]Plan-Eco'!$AX152:$BI152,12)</f>
        <v>0</v>
      </c>
      <c r="AP152" s="120">
        <f>INDEX('[1]Plan-Eco'!$AX152:$BI152,'[1]Report-Date'!$B$2)</f>
        <v>0</v>
      </c>
      <c r="AQ152" s="116">
        <f>INDEX('[1]Actual-Eco'!$AX152:$BJ152,'[1]Report-Date'!$B$2)</f>
        <v>0</v>
      </c>
      <c r="AR152" s="118">
        <f t="shared" si="156"/>
        <v>0</v>
      </c>
      <c r="AS152" s="118">
        <f t="shared" si="157"/>
        <v>0</v>
      </c>
      <c r="AT152" s="116">
        <f t="shared" si="158"/>
        <v>0</v>
      </c>
    </row>
    <row r="153" spans="1:55" ht="12.6" customHeight="1" thickBot="1">
      <c r="A153" s="151"/>
      <c r="B153" s="151" t="s">
        <v>39</v>
      </c>
      <c r="C153" s="151" t="s">
        <v>224</v>
      </c>
      <c r="D153" s="151"/>
      <c r="E153" s="151"/>
      <c r="F153" s="151"/>
      <c r="G153" s="152"/>
      <c r="H153" s="153">
        <f t="shared" si="223"/>
        <v>19936585.932</v>
      </c>
      <c r="I153" s="153">
        <f t="shared" si="223"/>
        <v>-83360510.200000003</v>
      </c>
      <c r="J153" s="154">
        <f t="shared" si="223"/>
        <v>11167984.5</v>
      </c>
      <c r="K153" s="154">
        <f t="shared" si="223"/>
        <v>3834667.7938099997</v>
      </c>
      <c r="L153" s="155">
        <f t="shared" si="140"/>
        <v>34.336256410545694</v>
      </c>
      <c r="M153" s="155">
        <f t="shared" si="141"/>
        <v>-4.6001011565425856</v>
      </c>
      <c r="N153" s="154">
        <f t="shared" si="142"/>
        <v>-7333316.7061900003</v>
      </c>
      <c r="O153" s="110"/>
      <c r="P153" s="153">
        <f>INDEX([1]CPPY!$H153:$S153,'[1]Report-Date'!$B$2)</f>
        <v>19936585.932</v>
      </c>
      <c r="Q153" s="153">
        <f>INDEX('[1]Plan-Eco'!$H153:$S153,12)</f>
        <v>-83360510.200000003</v>
      </c>
      <c r="R153" s="154">
        <f>INDEX('[1]Plan-Eco'!$H153:$S153,'[1]Report-Date'!$B$2)</f>
        <v>11167984.5</v>
      </c>
      <c r="S153" s="154">
        <f>INDEX('[1]Actual-Eco'!$H153:$S153,'[1]Report-Date'!$B$2)</f>
        <v>3834667.7938099997</v>
      </c>
      <c r="T153" s="155">
        <f t="shared" si="144"/>
        <v>34.336256410545694</v>
      </c>
      <c r="U153" s="155">
        <f t="shared" si="145"/>
        <v>-4.6001011565425856</v>
      </c>
      <c r="V153" s="154">
        <f t="shared" si="146"/>
        <v>-7333316.7061900003</v>
      </c>
      <c r="W153" s="111"/>
      <c r="X153" s="153">
        <f>INDEX([1]CPPY!$V153:$AG153,'[1]Report-Date'!$B$2)</f>
        <v>0</v>
      </c>
      <c r="Y153" s="153">
        <f>INDEX('[1]Plan-Eco'!$V153:$AH153,12)</f>
        <v>0</v>
      </c>
      <c r="Z153" s="154">
        <f>INDEX('[1]Plan-Eco'!$V153:$AH153,'[1]Report-Date'!$B$2)</f>
        <v>0</v>
      </c>
      <c r="AA153" s="154">
        <f>INDEX('[1]Actual-Eco'!$V153:$AH153,'[1]Report-Date'!$B$2)</f>
        <v>0</v>
      </c>
      <c r="AB153" s="155">
        <f t="shared" si="148"/>
        <v>0</v>
      </c>
      <c r="AC153" s="155">
        <f t="shared" si="149"/>
        <v>0</v>
      </c>
      <c r="AD153" s="154">
        <f t="shared" si="150"/>
        <v>0</v>
      </c>
      <c r="AE153" s="111"/>
      <c r="AF153" s="153">
        <f>INDEX([1]CPPY!$AJ153:$AU153,'[1]Report-Date'!$B$2)</f>
        <v>0</v>
      </c>
      <c r="AG153" s="153">
        <f>INDEX('[1]Plan-Eco'!$AJ153:$AV153,12)</f>
        <v>0</v>
      </c>
      <c r="AH153" s="154">
        <f>INDEX('[1]Plan-Eco'!$AJ153:$AV153,'[1]Report-Date'!$B$2)</f>
        <v>0</v>
      </c>
      <c r="AI153" s="154">
        <f>INDEX('[1]Actual-Eco'!$AJ153:$AV153,'[1]Report-Date'!$B$2)</f>
        <v>0</v>
      </c>
      <c r="AJ153" s="155">
        <f t="shared" si="152"/>
        <v>0</v>
      </c>
      <c r="AK153" s="155">
        <f t="shared" si="153"/>
        <v>0</v>
      </c>
      <c r="AL153" s="154">
        <f t="shared" si="154"/>
        <v>0</v>
      </c>
      <c r="AM153" s="111"/>
      <c r="AN153" s="153">
        <f>INDEX([1]CPPY!$AX153:$BI153,'[1]Report-Date'!$B$2)</f>
        <v>0</v>
      </c>
      <c r="AO153" s="153">
        <f>INDEX('[1]Plan-Eco'!$AX153:$BI153,12)</f>
        <v>0</v>
      </c>
      <c r="AP153" s="154">
        <f>INDEX('[1]Plan-Eco'!$AX153:$BI153,'[1]Report-Date'!$B$2)</f>
        <v>0</v>
      </c>
      <c r="AQ153" s="154">
        <f>INDEX('[1]Actual-Eco'!$AX153:$BJ153,'[1]Report-Date'!$B$2)</f>
        <v>0</v>
      </c>
      <c r="AR153" s="155">
        <f t="shared" si="156"/>
        <v>0</v>
      </c>
      <c r="AS153" s="155">
        <f t="shared" si="157"/>
        <v>0</v>
      </c>
      <c r="AT153" s="154">
        <f t="shared" si="158"/>
        <v>0</v>
      </c>
    </row>
    <row r="154" spans="1:55" ht="12.6" customHeight="1">
      <c r="A154" s="156" t="s">
        <v>225</v>
      </c>
      <c r="B154" s="50"/>
      <c r="C154" s="50"/>
      <c r="D154" s="50"/>
      <c r="E154" s="50"/>
      <c r="F154" s="50"/>
      <c r="G154" s="157">
        <f>SUM(G21,-G102)</f>
        <v>0</v>
      </c>
      <c r="H154" s="122">
        <f>SUM(H21,-H102)</f>
        <v>150693526.69432592</v>
      </c>
      <c r="I154" s="122">
        <f t="shared" ref="I154:K154" si="224">SUM(I21,-I102)</f>
        <v>1586669810.7936897</v>
      </c>
      <c r="J154" s="122">
        <f t="shared" si="224"/>
        <v>201181696.92125225</v>
      </c>
      <c r="K154" s="122">
        <f t="shared" si="224"/>
        <v>154816793.81524944</v>
      </c>
      <c r="L154" s="115">
        <f t="shared" si="140"/>
        <v>76.9537170550106</v>
      </c>
      <c r="M154" s="115">
        <f t="shared" si="141"/>
        <v>9.757341619666061</v>
      </c>
      <c r="N154" s="122">
        <f t="shared" si="142"/>
        <v>-46364903.106002808</v>
      </c>
      <c r="O154" s="110"/>
      <c r="P154" s="122">
        <f t="shared" ref="P154:S154" si="225">SUM(P21,-P102)</f>
        <v>-219287573.7722137</v>
      </c>
      <c r="Q154" s="122">
        <f t="shared" si="225"/>
        <v>225379845.03537369</v>
      </c>
      <c r="R154" s="122">
        <f t="shared" si="225"/>
        <v>-266257820.777668</v>
      </c>
      <c r="S154" s="122">
        <f t="shared" si="225"/>
        <v>-290575511.39478016</v>
      </c>
      <c r="T154" s="115">
        <f t="shared" si="144"/>
        <v>109.13313665156828</v>
      </c>
      <c r="U154" s="115">
        <f t="shared" si="145"/>
        <v>-128.92701712044123</v>
      </c>
      <c r="V154" s="122">
        <f t="shared" si="146"/>
        <v>-24317690.61711216</v>
      </c>
      <c r="W154" s="111"/>
      <c r="X154" s="122">
        <f t="shared" ref="X154:AA154" si="226">SUM(X21,-X102)</f>
        <v>-351115450.55980015</v>
      </c>
      <c r="Y154" s="122">
        <f t="shared" si="226"/>
        <v>-718862951.29999983</v>
      </c>
      <c r="Z154" s="122">
        <f t="shared" si="226"/>
        <v>-542520409.78999996</v>
      </c>
      <c r="AA154" s="122">
        <f t="shared" si="226"/>
        <v>-379541468.67640001</v>
      </c>
      <c r="AB154" s="115">
        <f t="shared" si="148"/>
        <v>69.958929070210246</v>
      </c>
      <c r="AC154" s="115">
        <f t="shared" si="149"/>
        <v>52.797472451464209</v>
      </c>
      <c r="AD154" s="122">
        <f t="shared" si="150"/>
        <v>162978941.11359996</v>
      </c>
      <c r="AE154" s="111"/>
      <c r="AF154" s="122">
        <f t="shared" ref="AF154:AI154" si="227">SUM(AF21,-AF102)</f>
        <v>-20117375.299860001</v>
      </c>
      <c r="AG154" s="122">
        <f t="shared" si="227"/>
        <v>243136123.85488987</v>
      </c>
      <c r="AH154" s="122">
        <f t="shared" si="227"/>
        <v>129046188.21722597</v>
      </c>
      <c r="AI154" s="122">
        <f t="shared" si="227"/>
        <v>4847514.9804100245</v>
      </c>
      <c r="AJ154" s="115">
        <f t="shared" si="152"/>
        <v>3.7564185718140761</v>
      </c>
      <c r="AK154" s="115">
        <f t="shared" si="153"/>
        <v>1.9937452746853657</v>
      </c>
      <c r="AL154" s="122">
        <f t="shared" si="154"/>
        <v>-124198673.23681594</v>
      </c>
      <c r="AM154" s="111"/>
      <c r="AN154" s="122">
        <f t="shared" ref="AN154:AQ154" si="228">SUM(AN21,-AN102)</f>
        <v>-65146628.321999967</v>
      </c>
      <c r="AO154" s="122">
        <f t="shared" si="228"/>
        <v>-26222442.196573257</v>
      </c>
      <c r="AP154" s="122">
        <f t="shared" si="228"/>
        <v>-81376826.928305864</v>
      </c>
      <c r="AQ154" s="122">
        <f t="shared" si="228"/>
        <v>-91689808.541000128</v>
      </c>
      <c r="AR154" s="115">
        <f t="shared" si="156"/>
        <v>112.67311838268176</v>
      </c>
      <c r="AS154" s="115">
        <f t="shared" si="157"/>
        <v>349.66159083756941</v>
      </c>
      <c r="AT154" s="122">
        <f t="shared" si="158"/>
        <v>-10312981.612694263</v>
      </c>
    </row>
    <row r="155" spans="1:55" ht="12.6" customHeight="1">
      <c r="A155" s="158" t="s">
        <v>226</v>
      </c>
      <c r="B155" s="158"/>
      <c r="C155" s="158"/>
      <c r="D155" s="158"/>
      <c r="E155" s="158"/>
      <c r="F155" s="158"/>
      <c r="G155" s="159">
        <f>SUM(G20,-G101)</f>
        <v>0</v>
      </c>
      <c r="H155" s="160">
        <f>SUM(H20,-H101)</f>
        <v>-132952001.07167435</v>
      </c>
      <c r="I155" s="160">
        <f t="shared" ref="I155:K155" si="229">SUM(I20,-I101)</f>
        <v>-380199520.10630989</v>
      </c>
      <c r="J155" s="160">
        <f t="shared" si="229"/>
        <v>-906184258.07064772</v>
      </c>
      <c r="K155" s="160">
        <f t="shared" si="229"/>
        <v>-240616497.97564077</v>
      </c>
      <c r="L155" s="161">
        <f t="shared" si="140"/>
        <v>26.552712192102756</v>
      </c>
      <c r="M155" s="161">
        <f t="shared" si="141"/>
        <v>63.286902074037478</v>
      </c>
      <c r="N155" s="160">
        <f t="shared" si="142"/>
        <v>665567760.09500694</v>
      </c>
      <c r="O155" s="110"/>
      <c r="P155" s="160">
        <f t="shared" ref="P155:S155" si="230">SUM(P20,-P101)</f>
        <v>-392677476.84401369</v>
      </c>
      <c r="Q155" s="160">
        <f t="shared" si="230"/>
        <v>-919429447.96462727</v>
      </c>
      <c r="R155" s="160">
        <f t="shared" si="230"/>
        <v>-838363004.277668</v>
      </c>
      <c r="S155" s="160">
        <f t="shared" si="230"/>
        <v>-469440396.30193043</v>
      </c>
      <c r="T155" s="161">
        <f t="shared" si="144"/>
        <v>55.994884543646982</v>
      </c>
      <c r="U155" s="161">
        <f t="shared" si="145"/>
        <v>51.057794302884993</v>
      </c>
      <c r="V155" s="160">
        <f t="shared" si="146"/>
        <v>368922607.97573757</v>
      </c>
      <c r="W155" s="111"/>
      <c r="X155" s="160">
        <f t="shared" ref="X155:AA155" si="231">SUM(X20,-X101)</f>
        <v>187677085.00219989</v>
      </c>
      <c r="Y155" s="160">
        <f t="shared" si="231"/>
        <v>21034561.200000286</v>
      </c>
      <c r="Z155" s="160">
        <f t="shared" si="231"/>
        <v>-241536715.12970018</v>
      </c>
      <c r="AA155" s="160">
        <f t="shared" si="231"/>
        <v>175891758.57588005</v>
      </c>
      <c r="AB155" s="161">
        <f t="shared" si="148"/>
        <v>-72.821955238328812</v>
      </c>
      <c r="AC155" s="161">
        <f t="shared" si="149"/>
        <v>836.2036027444093</v>
      </c>
      <c r="AD155" s="160">
        <f t="shared" si="150"/>
        <v>417428473.70558023</v>
      </c>
      <c r="AE155" s="111"/>
      <c r="AF155" s="160">
        <f t="shared" ref="AF155:AI155" si="232">SUM(AF20,-AF101)</f>
        <v>-20117375.299860001</v>
      </c>
      <c r="AG155" s="160">
        <f t="shared" si="232"/>
        <v>237715823.85488987</v>
      </c>
      <c r="AH155" s="160">
        <f t="shared" si="232"/>
        <v>126335988.21722597</v>
      </c>
      <c r="AI155" s="160">
        <f t="shared" si="232"/>
        <v>4847514.9804100245</v>
      </c>
      <c r="AJ155" s="161">
        <f t="shared" si="152"/>
        <v>3.8370024636804665</v>
      </c>
      <c r="AK155" s="161">
        <f t="shared" si="153"/>
        <v>2.0392058474698422</v>
      </c>
      <c r="AL155" s="160">
        <f t="shared" si="154"/>
        <v>-121488473.23681594</v>
      </c>
      <c r="AM155" s="111"/>
      <c r="AN155" s="160">
        <f t="shared" ref="AN155:AQ155" si="233">SUM(AN20,-AN101)</f>
        <v>92165765.870000005</v>
      </c>
      <c r="AO155" s="160">
        <f t="shared" si="233"/>
        <v>280479542.80342674</v>
      </c>
      <c r="AP155" s="160">
        <f t="shared" si="233"/>
        <v>47379473.071694136</v>
      </c>
      <c r="AQ155" s="160">
        <f t="shared" si="233"/>
        <v>48084624.769999862</v>
      </c>
      <c r="AR155" s="161">
        <f t="shared" si="156"/>
        <v>101.48830633307951</v>
      </c>
      <c r="AS155" s="161">
        <f t="shared" si="157"/>
        <v>17.143719035402103</v>
      </c>
      <c r="AT155" s="160">
        <f t="shared" si="158"/>
        <v>705151.69830572605</v>
      </c>
    </row>
    <row r="156" spans="1:55" ht="12.6" customHeight="1">
      <c r="A156" s="101" t="s">
        <v>227</v>
      </c>
      <c r="B156" s="101"/>
      <c r="C156" s="1"/>
      <c r="D156" s="101"/>
      <c r="E156" s="101"/>
      <c r="F156" s="101"/>
      <c r="G156" s="162">
        <f>SUM(-G155)</f>
        <v>0</v>
      </c>
      <c r="H156" s="163">
        <f>SUM(-H155)</f>
        <v>132952001.07167435</v>
      </c>
      <c r="I156" s="163">
        <f t="shared" ref="I156:K156" si="234">SUM(-I155)</f>
        <v>380199520.10630989</v>
      </c>
      <c r="J156" s="163">
        <f t="shared" si="234"/>
        <v>906184258.07064772</v>
      </c>
      <c r="K156" s="163">
        <f t="shared" si="234"/>
        <v>240616497.97564077</v>
      </c>
      <c r="L156" s="118">
        <f t="shared" si="140"/>
        <v>26.552712192102756</v>
      </c>
      <c r="M156" s="118">
        <f t="shared" si="141"/>
        <v>63.286902074037478</v>
      </c>
      <c r="N156" s="163">
        <f t="shared" si="142"/>
        <v>-665567760.09500694</v>
      </c>
      <c r="O156" s="110"/>
      <c r="P156" s="163">
        <f t="shared" ref="P156:S156" si="235">SUM(-P155)</f>
        <v>392677476.84401369</v>
      </c>
      <c r="Q156" s="163">
        <f t="shared" si="235"/>
        <v>919429447.96462727</v>
      </c>
      <c r="R156" s="163">
        <f t="shared" si="235"/>
        <v>838363004.277668</v>
      </c>
      <c r="S156" s="163">
        <f t="shared" si="235"/>
        <v>469440396.30193043</v>
      </c>
      <c r="T156" s="118">
        <f t="shared" si="144"/>
        <v>55.994884543646982</v>
      </c>
      <c r="U156" s="118">
        <f t="shared" si="145"/>
        <v>51.057794302884993</v>
      </c>
      <c r="V156" s="163">
        <f t="shared" si="146"/>
        <v>-368922607.97573757</v>
      </c>
      <c r="W156" s="111"/>
      <c r="X156" s="163">
        <f t="shared" ref="X156:AA156" si="236">SUM(-X155)</f>
        <v>-187677085.00219989</v>
      </c>
      <c r="Y156" s="163">
        <f t="shared" si="236"/>
        <v>-21034561.200000286</v>
      </c>
      <c r="Z156" s="163">
        <f t="shared" si="236"/>
        <v>241536715.12970018</v>
      </c>
      <c r="AA156" s="163">
        <f t="shared" si="236"/>
        <v>-175891758.57588005</v>
      </c>
      <c r="AB156" s="118">
        <f t="shared" si="148"/>
        <v>-72.821955238328812</v>
      </c>
      <c r="AC156" s="118">
        <f t="shared" si="149"/>
        <v>836.2036027444093</v>
      </c>
      <c r="AD156" s="163">
        <f t="shared" si="150"/>
        <v>-417428473.70558023</v>
      </c>
      <c r="AE156" s="111"/>
      <c r="AF156" s="163">
        <f t="shared" ref="AF156:AI156" si="237">SUM(-AF155)</f>
        <v>20117375.299860001</v>
      </c>
      <c r="AG156" s="163">
        <f t="shared" si="237"/>
        <v>-237715823.85488987</v>
      </c>
      <c r="AH156" s="163">
        <f t="shared" si="237"/>
        <v>-126335988.21722597</v>
      </c>
      <c r="AI156" s="163">
        <f t="shared" si="237"/>
        <v>-4847514.9804100245</v>
      </c>
      <c r="AJ156" s="118">
        <f t="shared" si="152"/>
        <v>3.8370024636804665</v>
      </c>
      <c r="AK156" s="118">
        <f t="shared" si="153"/>
        <v>2.0392058474698422</v>
      </c>
      <c r="AL156" s="163">
        <f t="shared" si="154"/>
        <v>121488473.23681594</v>
      </c>
      <c r="AM156" s="111"/>
      <c r="AN156" s="163">
        <f t="shared" ref="AN156:AQ156" si="238">SUM(-AN155)</f>
        <v>-92165765.870000005</v>
      </c>
      <c r="AO156" s="163">
        <f t="shared" si="238"/>
        <v>-280479542.80342674</v>
      </c>
      <c r="AP156" s="163">
        <f t="shared" si="238"/>
        <v>-47379473.071694136</v>
      </c>
      <c r="AQ156" s="163">
        <f t="shared" si="238"/>
        <v>-48084624.769999862</v>
      </c>
      <c r="AR156" s="118">
        <f t="shared" si="156"/>
        <v>101.48830633307951</v>
      </c>
      <c r="AS156" s="118">
        <f t="shared" si="157"/>
        <v>17.143719035402103</v>
      </c>
      <c r="AT156" s="163">
        <f t="shared" si="158"/>
        <v>-705151.69830572605</v>
      </c>
    </row>
    <row r="157" spans="1:55" ht="12.6" customHeight="1">
      <c r="A157" s="101"/>
      <c r="B157" s="101" t="s">
        <v>228</v>
      </c>
      <c r="C157" s="101"/>
      <c r="D157" s="101"/>
      <c r="E157" s="101"/>
      <c r="F157" s="1"/>
      <c r="G157" s="162">
        <f>-SUM(-G156,G158,G170,G179,G180)</f>
        <v>0</v>
      </c>
      <c r="H157" s="163">
        <f>-SUM(-H156,H158,H170,H179,H180)</f>
        <v>-518131105.98261559</v>
      </c>
      <c r="I157" s="163">
        <f t="shared" ref="I157:K157" si="239">-SUM(-I156,I158,I170,I179,I180)</f>
        <v>-303001787.48369014</v>
      </c>
      <c r="J157" s="163">
        <f t="shared" si="239"/>
        <v>84218315.520647705</v>
      </c>
      <c r="K157" s="163">
        <f t="shared" si="239"/>
        <v>60953702.978120796</v>
      </c>
      <c r="L157" s="118">
        <f t="shared" si="140"/>
        <v>72.375827753497219</v>
      </c>
      <c r="M157" s="118">
        <f t="shared" si="141"/>
        <v>-20.116614982478211</v>
      </c>
      <c r="N157" s="163">
        <f t="shared" si="142"/>
        <v>-23264612.542526908</v>
      </c>
      <c r="O157" s="110"/>
      <c r="P157" s="163">
        <f t="shared" ref="P157:S157" si="240">-SUM(-P156,P158,P170,P179,P180)</f>
        <v>-262104110.21027625</v>
      </c>
      <c r="Q157" s="163">
        <f t="shared" si="240"/>
        <v>-1487659.6253727674</v>
      </c>
      <c r="R157" s="163">
        <f t="shared" si="240"/>
        <v>-56849346.272332013</v>
      </c>
      <c r="S157" s="163">
        <f t="shared" si="240"/>
        <v>228776217.13183045</v>
      </c>
      <c r="T157" s="118">
        <f t="shared" si="144"/>
        <v>-402.42541406878667</v>
      </c>
      <c r="U157" s="118">
        <f t="shared" si="145"/>
        <v>-15378.263497236831</v>
      </c>
      <c r="V157" s="163">
        <f t="shared" si="146"/>
        <v>285625563.40416247</v>
      </c>
      <c r="W157" s="111"/>
      <c r="X157" s="163">
        <f t="shared" ref="X157:AA157" si="241">-SUM(-X156,X158,X170,X179,X180)</f>
        <v>-187678605.00219989</v>
      </c>
      <c r="Y157" s="163">
        <f t="shared" si="241"/>
        <v>-21034561.200000286</v>
      </c>
      <c r="Z157" s="163">
        <f t="shared" si="241"/>
        <v>236218523.12970018</v>
      </c>
      <c r="AA157" s="163">
        <f t="shared" si="241"/>
        <v>-175891758.57588005</v>
      </c>
      <c r="AB157" s="118">
        <f t="shared" si="148"/>
        <v>-74.461458926023084</v>
      </c>
      <c r="AC157" s="118">
        <f t="shared" si="149"/>
        <v>836.2036027444093</v>
      </c>
      <c r="AD157" s="163">
        <f t="shared" si="150"/>
        <v>-412110281.70558023</v>
      </c>
      <c r="AE157" s="111"/>
      <c r="AF157" s="163">
        <f t="shared" ref="AF157:AI157" si="242">-SUM(-AF156,AF158,AF170,AF179,AF180)</f>
        <v>23817375.299860001</v>
      </c>
      <c r="AG157" s="163">
        <f t="shared" si="242"/>
        <v>-23.854889869689941</v>
      </c>
      <c r="AH157" s="163">
        <f t="shared" si="242"/>
        <v>-47771388.217225969</v>
      </c>
      <c r="AI157" s="163">
        <f t="shared" si="242"/>
        <v>56153869.192169972</v>
      </c>
      <c r="AJ157" s="118">
        <f t="shared" si="152"/>
        <v>-117.54707427974922</v>
      </c>
      <c r="AK157" s="118">
        <f t="shared" si="153"/>
        <v>-235397729.7691035</v>
      </c>
      <c r="AL157" s="163">
        <f t="shared" si="154"/>
        <v>103925257.40939593</v>
      </c>
      <c r="AM157" s="111"/>
      <c r="AN157" s="163">
        <f t="shared" ref="AN157:AQ157" si="243">-SUM(-AN156,AN158,AN170,AN179,AN180)</f>
        <v>-92165765.870000005</v>
      </c>
      <c r="AO157" s="163">
        <f t="shared" si="243"/>
        <v>-280479542.80342674</v>
      </c>
      <c r="AP157" s="163">
        <f t="shared" si="243"/>
        <v>-47379473.071694136</v>
      </c>
      <c r="AQ157" s="163">
        <f t="shared" si="243"/>
        <v>-48084624.769999862</v>
      </c>
      <c r="AR157" s="118">
        <f t="shared" si="156"/>
        <v>101.48830633307951</v>
      </c>
      <c r="AS157" s="118">
        <f t="shared" si="157"/>
        <v>17.143719035402103</v>
      </c>
      <c r="AT157" s="163">
        <f t="shared" si="158"/>
        <v>-705151.69830572605</v>
      </c>
    </row>
    <row r="158" spans="1:55" ht="12.6" customHeight="1">
      <c r="A158" s="101"/>
      <c r="B158" s="101" t="s">
        <v>229</v>
      </c>
      <c r="C158" s="101"/>
      <c r="D158" s="101"/>
      <c r="E158" s="101"/>
      <c r="F158" s="1"/>
      <c r="G158" s="162">
        <f>SUM(G159,G166)</f>
        <v>0</v>
      </c>
      <c r="H158" s="163">
        <f>SUM(H159,H166)</f>
        <v>506280774.84345996</v>
      </c>
      <c r="I158" s="163">
        <f t="shared" ref="I158:K158" si="244">SUM(I159,I166)</f>
        <v>774573499.99000001</v>
      </c>
      <c r="J158" s="163">
        <f t="shared" si="244"/>
        <v>836045374.98000002</v>
      </c>
      <c r="K158" s="163">
        <f t="shared" si="244"/>
        <v>311550847.58957994</v>
      </c>
      <c r="L158" s="118">
        <f t="shared" si="140"/>
        <v>37.264825201267683</v>
      </c>
      <c r="M158" s="118">
        <f t="shared" si="141"/>
        <v>40.222244576351009</v>
      </c>
      <c r="N158" s="163">
        <f t="shared" si="142"/>
        <v>-524494527.39042008</v>
      </c>
      <c r="O158" s="110"/>
      <c r="P158" s="163">
        <f t="shared" ref="P158:S158" si="245">SUM(P159,P166)</f>
        <v>506280774.84345996</v>
      </c>
      <c r="Q158" s="163">
        <f t="shared" si="245"/>
        <v>855160199.99000001</v>
      </c>
      <c r="R158" s="163">
        <f t="shared" si="245"/>
        <v>836045374.98000002</v>
      </c>
      <c r="S158" s="163">
        <f t="shared" si="245"/>
        <v>311550847.58957994</v>
      </c>
      <c r="T158" s="118">
        <f t="shared" si="144"/>
        <v>37.264825201267683</v>
      </c>
      <c r="U158" s="118">
        <f t="shared" si="145"/>
        <v>36.431869443084828</v>
      </c>
      <c r="V158" s="163">
        <f t="shared" si="146"/>
        <v>-524494527.39042008</v>
      </c>
      <c r="W158" s="111"/>
      <c r="X158" s="163">
        <f t="shared" ref="X158:AA158" si="246">SUM(X159,X166)</f>
        <v>0</v>
      </c>
      <c r="Y158" s="163">
        <f t="shared" si="246"/>
        <v>0</v>
      </c>
      <c r="Z158" s="163">
        <f t="shared" si="246"/>
        <v>0</v>
      </c>
      <c r="AA158" s="163">
        <f t="shared" si="246"/>
        <v>0</v>
      </c>
      <c r="AB158" s="118">
        <f t="shared" si="148"/>
        <v>0</v>
      </c>
      <c r="AC158" s="118">
        <f t="shared" si="149"/>
        <v>0</v>
      </c>
      <c r="AD158" s="163">
        <f t="shared" si="150"/>
        <v>0</v>
      </c>
      <c r="AE158" s="111"/>
      <c r="AF158" s="163">
        <f t="shared" ref="AF158:AI158" si="247">SUM(AF159,AF166)</f>
        <v>0</v>
      </c>
      <c r="AG158" s="163">
        <f t="shared" si="247"/>
        <v>-80586700</v>
      </c>
      <c r="AH158" s="163">
        <f t="shared" si="247"/>
        <v>0</v>
      </c>
      <c r="AI158" s="163">
        <f t="shared" si="247"/>
        <v>0</v>
      </c>
      <c r="AJ158" s="118">
        <f t="shared" si="152"/>
        <v>0</v>
      </c>
      <c r="AK158" s="118">
        <f t="shared" si="153"/>
        <v>0</v>
      </c>
      <c r="AL158" s="163">
        <f t="shared" si="154"/>
        <v>0</v>
      </c>
      <c r="AM158" s="111"/>
      <c r="AN158" s="163">
        <f t="shared" ref="AN158:AQ158" si="248">SUM(AN159,AN166)</f>
        <v>0</v>
      </c>
      <c r="AO158" s="163">
        <f t="shared" si="248"/>
        <v>0</v>
      </c>
      <c r="AP158" s="163">
        <f t="shared" si="248"/>
        <v>0</v>
      </c>
      <c r="AQ158" s="163">
        <f t="shared" si="248"/>
        <v>0</v>
      </c>
      <c r="AR158" s="118">
        <f t="shared" si="156"/>
        <v>0</v>
      </c>
      <c r="AS158" s="118">
        <f t="shared" si="157"/>
        <v>0</v>
      </c>
      <c r="AT158" s="163">
        <f t="shared" si="158"/>
        <v>0</v>
      </c>
      <c r="AX158" s="164"/>
      <c r="AY158" s="164"/>
      <c r="AZ158" s="165"/>
      <c r="BA158" s="166"/>
      <c r="BB158" s="166"/>
      <c r="BC158" s="167"/>
    </row>
    <row r="159" spans="1:55" ht="12.6" customHeight="1">
      <c r="A159" s="101"/>
      <c r="B159" s="168" t="s">
        <v>230</v>
      </c>
      <c r="C159" s="168"/>
      <c r="D159" s="168"/>
      <c r="E159" s="101"/>
      <c r="F159" s="1"/>
      <c r="G159" s="162">
        <f>SUM(G160,G163)</f>
        <v>0</v>
      </c>
      <c r="H159" s="163">
        <f>SUM(H160,H163)</f>
        <v>400000000</v>
      </c>
      <c r="I159" s="163">
        <f t="shared" ref="I159:K159" si="249">SUM(I160,I163)</f>
        <v>774573499.99000001</v>
      </c>
      <c r="J159" s="163">
        <f t="shared" si="249"/>
        <v>86045374.980000019</v>
      </c>
      <c r="K159" s="163">
        <f t="shared" si="249"/>
        <v>-232317400.83541998</v>
      </c>
      <c r="L159" s="118">
        <f t="shared" si="140"/>
        <v>-269.99405940112268</v>
      </c>
      <c r="M159" s="118">
        <f t="shared" si="141"/>
        <v>-29.992944612540875</v>
      </c>
      <c r="N159" s="163">
        <f t="shared" si="142"/>
        <v>-318362775.81542003</v>
      </c>
      <c r="O159" s="110"/>
      <c r="P159" s="163">
        <f t="shared" ref="P159:S159" si="250">SUM(P160,P163)</f>
        <v>400000000</v>
      </c>
      <c r="Q159" s="163">
        <f t="shared" si="250"/>
        <v>855160199.99000001</v>
      </c>
      <c r="R159" s="163">
        <f t="shared" si="250"/>
        <v>86045374.980000019</v>
      </c>
      <c r="S159" s="163">
        <f t="shared" si="250"/>
        <v>-232317400.83541998</v>
      </c>
      <c r="T159" s="118">
        <f t="shared" si="144"/>
        <v>-269.99405940112268</v>
      </c>
      <c r="U159" s="118">
        <f t="shared" si="145"/>
        <v>-27.166535678126348</v>
      </c>
      <c r="V159" s="163">
        <f t="shared" si="146"/>
        <v>-318362775.81542003</v>
      </c>
      <c r="W159" s="111"/>
      <c r="X159" s="163">
        <f t="shared" ref="X159:AA159" si="251">SUM(X160,X163)</f>
        <v>0</v>
      </c>
      <c r="Y159" s="163">
        <f t="shared" si="251"/>
        <v>0</v>
      </c>
      <c r="Z159" s="163">
        <f t="shared" si="251"/>
        <v>0</v>
      </c>
      <c r="AA159" s="163">
        <f t="shared" si="251"/>
        <v>0</v>
      </c>
      <c r="AB159" s="118">
        <f t="shared" si="148"/>
        <v>0</v>
      </c>
      <c r="AC159" s="118">
        <f t="shared" si="149"/>
        <v>0</v>
      </c>
      <c r="AD159" s="163">
        <f t="shared" si="150"/>
        <v>0</v>
      </c>
      <c r="AE159" s="111"/>
      <c r="AF159" s="163">
        <f t="shared" ref="AF159:AI159" si="252">SUM(AF160,AF163)</f>
        <v>0</v>
      </c>
      <c r="AG159" s="163">
        <f t="shared" si="252"/>
        <v>-80586700</v>
      </c>
      <c r="AH159" s="163">
        <f t="shared" si="252"/>
        <v>0</v>
      </c>
      <c r="AI159" s="163">
        <f t="shared" si="252"/>
        <v>0</v>
      </c>
      <c r="AJ159" s="118">
        <f t="shared" si="152"/>
        <v>0</v>
      </c>
      <c r="AK159" s="118">
        <f t="shared" si="153"/>
        <v>0</v>
      </c>
      <c r="AL159" s="163">
        <f t="shared" si="154"/>
        <v>0</v>
      </c>
      <c r="AM159" s="111"/>
      <c r="AN159" s="163">
        <f t="shared" ref="AN159:AQ159" si="253">SUM(AN160,AN163)</f>
        <v>0</v>
      </c>
      <c r="AO159" s="163">
        <f t="shared" si="253"/>
        <v>0</v>
      </c>
      <c r="AP159" s="163">
        <f t="shared" si="253"/>
        <v>0</v>
      </c>
      <c r="AQ159" s="163">
        <f t="shared" si="253"/>
        <v>0</v>
      </c>
      <c r="AR159" s="118">
        <f t="shared" si="156"/>
        <v>0</v>
      </c>
      <c r="AS159" s="118">
        <f t="shared" si="157"/>
        <v>0</v>
      </c>
      <c r="AT159" s="163">
        <f t="shared" si="158"/>
        <v>0</v>
      </c>
      <c r="AX159" s="164"/>
      <c r="AY159" s="164"/>
      <c r="AZ159" s="165"/>
      <c r="BA159" s="166"/>
      <c r="BB159" s="166"/>
      <c r="BC159" s="167"/>
    </row>
    <row r="160" spans="1:55" ht="12.6" customHeight="1">
      <c r="A160" s="101"/>
      <c r="B160" s="169" t="s">
        <v>231</v>
      </c>
      <c r="C160" s="169"/>
      <c r="D160" s="169"/>
      <c r="E160" s="101"/>
      <c r="F160" s="1"/>
      <c r="G160" s="162">
        <f>SUM(G161:G162)</f>
        <v>0</v>
      </c>
      <c r="H160" s="163">
        <f>SUM(H161:H162)</f>
        <v>400000000</v>
      </c>
      <c r="I160" s="163">
        <f t="shared" ref="I160:K160" si="254">SUM(I161:I162)</f>
        <v>774573499.99000001</v>
      </c>
      <c r="J160" s="163">
        <f t="shared" si="254"/>
        <v>86045374.980000019</v>
      </c>
      <c r="K160" s="163">
        <f t="shared" si="254"/>
        <v>-232317400.83541998</v>
      </c>
      <c r="L160" s="118">
        <f t="shared" si="140"/>
        <v>-269.99405940112268</v>
      </c>
      <c r="M160" s="118">
        <f t="shared" si="141"/>
        <v>-29.992944612540875</v>
      </c>
      <c r="N160" s="163">
        <f t="shared" si="142"/>
        <v>-318362775.81542003</v>
      </c>
      <c r="O160" s="110"/>
      <c r="P160" s="163">
        <f t="shared" ref="P160:S160" si="255">SUM(P161:P162)</f>
        <v>400000000</v>
      </c>
      <c r="Q160" s="163">
        <f t="shared" si="255"/>
        <v>855160199.99000001</v>
      </c>
      <c r="R160" s="163">
        <f t="shared" si="255"/>
        <v>86045374.980000019</v>
      </c>
      <c r="S160" s="163">
        <f t="shared" si="255"/>
        <v>-232317400.83541998</v>
      </c>
      <c r="T160" s="118">
        <f t="shared" si="144"/>
        <v>-269.99405940112268</v>
      </c>
      <c r="U160" s="118">
        <f t="shared" si="145"/>
        <v>-27.166535678126348</v>
      </c>
      <c r="V160" s="163">
        <f t="shared" si="146"/>
        <v>-318362775.81542003</v>
      </c>
      <c r="W160" s="111"/>
      <c r="X160" s="163">
        <f t="shared" ref="X160:AA160" si="256">SUM(X161:X162)</f>
        <v>0</v>
      </c>
      <c r="Y160" s="163">
        <f t="shared" si="256"/>
        <v>0</v>
      </c>
      <c r="Z160" s="163">
        <f t="shared" si="256"/>
        <v>0</v>
      </c>
      <c r="AA160" s="163">
        <f t="shared" si="256"/>
        <v>0</v>
      </c>
      <c r="AB160" s="118">
        <f t="shared" si="148"/>
        <v>0</v>
      </c>
      <c r="AC160" s="118">
        <f t="shared" si="149"/>
        <v>0</v>
      </c>
      <c r="AD160" s="163">
        <f t="shared" si="150"/>
        <v>0</v>
      </c>
      <c r="AE160" s="111"/>
      <c r="AF160" s="163">
        <f t="shared" ref="AF160:AI160" si="257">SUM(AF161:AF162)</f>
        <v>0</v>
      </c>
      <c r="AG160" s="163">
        <f t="shared" si="257"/>
        <v>-80586700</v>
      </c>
      <c r="AH160" s="163">
        <f t="shared" si="257"/>
        <v>0</v>
      </c>
      <c r="AI160" s="163">
        <f t="shared" si="257"/>
        <v>0</v>
      </c>
      <c r="AJ160" s="118">
        <f t="shared" si="152"/>
        <v>0</v>
      </c>
      <c r="AK160" s="118">
        <f t="shared" si="153"/>
        <v>0</v>
      </c>
      <c r="AL160" s="163">
        <f t="shared" si="154"/>
        <v>0</v>
      </c>
      <c r="AM160" s="111"/>
      <c r="AN160" s="163">
        <f t="shared" ref="AN160:AQ160" si="258">SUM(AN161:AN162)</f>
        <v>0</v>
      </c>
      <c r="AO160" s="163">
        <f t="shared" si="258"/>
        <v>0</v>
      </c>
      <c r="AP160" s="163">
        <f t="shared" si="258"/>
        <v>0</v>
      </c>
      <c r="AQ160" s="163">
        <f t="shared" si="258"/>
        <v>0</v>
      </c>
      <c r="AR160" s="118">
        <f t="shared" si="156"/>
        <v>0</v>
      </c>
      <c r="AS160" s="118">
        <f t="shared" si="157"/>
        <v>0</v>
      </c>
      <c r="AT160" s="163">
        <f t="shared" si="158"/>
        <v>0</v>
      </c>
      <c r="AX160" s="164"/>
      <c r="AY160" s="164"/>
      <c r="AZ160" s="167"/>
      <c r="BA160" s="167"/>
      <c r="BB160" s="167"/>
      <c r="BC160" s="170"/>
    </row>
    <row r="161" spans="1:55" ht="12.6" customHeight="1">
      <c r="A161" s="101"/>
      <c r="B161" s="171" t="s">
        <v>232</v>
      </c>
      <c r="C161" s="172"/>
      <c r="D161" s="172"/>
      <c r="E161" s="169"/>
      <c r="F161" s="1"/>
      <c r="G161" s="80"/>
      <c r="H161" s="163">
        <f t="shared" ref="H161:K162" si="259">P161+X161+AF161+AN161</f>
        <v>400000000</v>
      </c>
      <c r="I161" s="163">
        <f t="shared" si="259"/>
        <v>1400000000</v>
      </c>
      <c r="J161" s="163">
        <f t="shared" si="259"/>
        <v>470000000</v>
      </c>
      <c r="K161" s="173">
        <f t="shared" si="259"/>
        <v>165541558.74544999</v>
      </c>
      <c r="L161" s="118">
        <f t="shared" si="140"/>
        <v>35.221608243712765</v>
      </c>
      <c r="M161" s="118">
        <f t="shared" si="141"/>
        <v>11.824397053246429</v>
      </c>
      <c r="N161" s="163">
        <f t="shared" si="142"/>
        <v>-304458441.25454998</v>
      </c>
      <c r="O161" s="110"/>
      <c r="P161" s="163">
        <f>INDEX([1]CPPY!$H161:$S161,'[1]Report-Date'!$B$2)</f>
        <v>400000000</v>
      </c>
      <c r="Q161" s="163">
        <f>INDEX('[1]Plan-Eco'!$H161:$S161,12)</f>
        <v>1400000000</v>
      </c>
      <c r="R161" s="163">
        <f>INDEX('[1]Plan-Eco'!$H161:$S161,'[1]Report-Date'!$B$2)</f>
        <v>470000000</v>
      </c>
      <c r="S161" s="163">
        <f>INDEX('[1]Actual-Eco'!$H161:$S161,'[1]Report-Date'!$B$2)</f>
        <v>165541558.74544999</v>
      </c>
      <c r="T161" s="118">
        <f t="shared" si="144"/>
        <v>35.221608243712765</v>
      </c>
      <c r="U161" s="118">
        <f t="shared" si="145"/>
        <v>11.824397053246429</v>
      </c>
      <c r="V161" s="163">
        <f t="shared" si="146"/>
        <v>-304458441.25454998</v>
      </c>
      <c r="W161" s="111"/>
      <c r="X161" s="163">
        <f>INDEX([1]CPPY!$V161:$AG161,'[1]Report-Date'!$B$2)</f>
        <v>0</v>
      </c>
      <c r="Y161" s="163">
        <f>INDEX('[1]Plan-Eco'!$V161:$AH161,12)</f>
        <v>0</v>
      </c>
      <c r="Z161" s="163">
        <f>INDEX('[1]Plan-Eco'!$V161:$AH161,'[1]Report-Date'!$B$2)</f>
        <v>0</v>
      </c>
      <c r="AA161" s="163">
        <f>INDEX('[1]Actual-Eco'!$V161:$AH161,'[1]Report-Date'!$B$2)</f>
        <v>0</v>
      </c>
      <c r="AB161" s="118">
        <f t="shared" si="148"/>
        <v>0</v>
      </c>
      <c r="AC161" s="118">
        <f t="shared" si="149"/>
        <v>0</v>
      </c>
      <c r="AD161" s="163">
        <f t="shared" si="150"/>
        <v>0</v>
      </c>
      <c r="AE161" s="111"/>
      <c r="AF161" s="163">
        <f>INDEX([1]CPPY!$AJ161:$AU161,'[1]Report-Date'!$B$2)</f>
        <v>0</v>
      </c>
      <c r="AG161" s="163">
        <f>INDEX('[1]Plan-Eco'!$AJ161:$AV161,12)</f>
        <v>0</v>
      </c>
      <c r="AH161" s="163">
        <f>INDEX('[1]Plan-Eco'!$AJ161:$AV161,'[1]Report-Date'!$B$2)</f>
        <v>0</v>
      </c>
      <c r="AI161" s="163">
        <f>INDEX('[1]Actual-Eco'!$AJ161:$AV161,'[1]Report-Date'!$B$2)</f>
        <v>0</v>
      </c>
      <c r="AJ161" s="118">
        <f t="shared" si="152"/>
        <v>0</v>
      </c>
      <c r="AK161" s="118">
        <f t="shared" si="153"/>
        <v>0</v>
      </c>
      <c r="AL161" s="163">
        <f t="shared" si="154"/>
        <v>0</v>
      </c>
      <c r="AM161" s="111"/>
      <c r="AN161" s="163">
        <f>INDEX([1]CPPY!$AX161:$BI161,'[1]Report-Date'!$B$2)</f>
        <v>0</v>
      </c>
      <c r="AO161" s="163">
        <f>INDEX('[1]Plan-Eco'!$AX161:$BI161,12)</f>
        <v>0</v>
      </c>
      <c r="AP161" s="163">
        <f>INDEX('[1]Plan-Eco'!$AX161:$BI161,'[1]Report-Date'!$B$2)</f>
        <v>0</v>
      </c>
      <c r="AQ161" s="163">
        <f>INDEX('[1]Actual-Eco'!$AX161:$BJ161,'[1]Report-Date'!$B$2)</f>
        <v>0</v>
      </c>
      <c r="AR161" s="118">
        <f t="shared" si="156"/>
        <v>0</v>
      </c>
      <c r="AS161" s="118">
        <f t="shared" si="157"/>
        <v>0</v>
      </c>
      <c r="AT161" s="163">
        <f t="shared" si="158"/>
        <v>0</v>
      </c>
      <c r="AX161" s="164"/>
      <c r="AY161" s="164"/>
      <c r="AZ161" s="165"/>
      <c r="BA161" s="165"/>
      <c r="BB161" s="165"/>
      <c r="BC161" s="174"/>
    </row>
    <row r="162" spans="1:55" ht="12.6" customHeight="1">
      <c r="A162" s="101"/>
      <c r="B162" s="171" t="s">
        <v>233</v>
      </c>
      <c r="C162" s="172"/>
      <c r="D162" s="172"/>
      <c r="E162" s="169"/>
      <c r="F162" s="1"/>
      <c r="G162" s="80"/>
      <c r="H162" s="163">
        <f t="shared" si="259"/>
        <v>0</v>
      </c>
      <c r="I162" s="163">
        <f t="shared" si="259"/>
        <v>-625426500.00999999</v>
      </c>
      <c r="J162" s="163">
        <f t="shared" si="259"/>
        <v>-383954625.01999998</v>
      </c>
      <c r="K162" s="163">
        <f t="shared" si="259"/>
        <v>-397858959.58086997</v>
      </c>
      <c r="L162" s="118">
        <f t="shared" si="140"/>
        <v>103.62134837160659</v>
      </c>
      <c r="M162" s="118">
        <f t="shared" si="141"/>
        <v>63.614023322406169</v>
      </c>
      <c r="N162" s="163">
        <f t="shared" si="142"/>
        <v>-13904334.560869992</v>
      </c>
      <c r="O162" s="110"/>
      <c r="P162" s="163">
        <f>INDEX([1]CPPY!$H162:$S162,'[1]Report-Date'!$B$2)</f>
        <v>0</v>
      </c>
      <c r="Q162" s="163">
        <f>INDEX('[1]Plan-Eco'!$H162:$S162,12)</f>
        <v>-544839800.00999999</v>
      </c>
      <c r="R162" s="163">
        <f>INDEX('[1]Plan-Eco'!$H162:$S162,'[1]Report-Date'!$B$2)</f>
        <v>-383954625.01999998</v>
      </c>
      <c r="S162" s="163">
        <f>INDEX('[1]Actual-Eco'!$H162:$S162,'[1]Report-Date'!$B$2)</f>
        <v>-397858959.58086997</v>
      </c>
      <c r="T162" s="118">
        <f t="shared" si="144"/>
        <v>103.62134837160659</v>
      </c>
      <c r="U162" s="118">
        <f t="shared" si="145"/>
        <v>73.023108732799557</v>
      </c>
      <c r="V162" s="163">
        <f t="shared" si="146"/>
        <v>-13904334.560869992</v>
      </c>
      <c r="W162" s="111"/>
      <c r="X162" s="163">
        <f>INDEX([1]CPPY!$V162:$AG162,'[1]Report-Date'!$B$2)</f>
        <v>0</v>
      </c>
      <c r="Y162" s="163">
        <f>INDEX('[1]Plan-Eco'!$V162:$AH162,12)</f>
        <v>0</v>
      </c>
      <c r="Z162" s="163">
        <f>INDEX('[1]Plan-Eco'!$V162:$AH162,'[1]Report-Date'!$B$2)</f>
        <v>0</v>
      </c>
      <c r="AA162" s="163">
        <f>INDEX('[1]Actual-Eco'!$V162:$AH162,'[1]Report-Date'!$B$2)</f>
        <v>0</v>
      </c>
      <c r="AB162" s="118">
        <f t="shared" si="148"/>
        <v>0</v>
      </c>
      <c r="AC162" s="118">
        <f t="shared" si="149"/>
        <v>0</v>
      </c>
      <c r="AD162" s="163">
        <f t="shared" si="150"/>
        <v>0</v>
      </c>
      <c r="AE162" s="111"/>
      <c r="AF162" s="163">
        <f>INDEX([1]CPPY!$AJ162:$AU162,'[1]Report-Date'!$B$2)</f>
        <v>0</v>
      </c>
      <c r="AG162" s="163">
        <f>INDEX('[1]Plan-Eco'!$AJ162:$AV162,12)</f>
        <v>-80586700</v>
      </c>
      <c r="AH162" s="163">
        <f>INDEX('[1]Plan-Eco'!$AJ162:$AV162,'[1]Report-Date'!$B$2)</f>
        <v>0</v>
      </c>
      <c r="AI162" s="163">
        <f>INDEX('[1]Actual-Eco'!$AJ162:$AV162,'[1]Report-Date'!$B$2)</f>
        <v>0</v>
      </c>
      <c r="AJ162" s="118">
        <f t="shared" si="152"/>
        <v>0</v>
      </c>
      <c r="AK162" s="118">
        <f t="shared" si="153"/>
        <v>0</v>
      </c>
      <c r="AL162" s="163">
        <f t="shared" si="154"/>
        <v>0</v>
      </c>
      <c r="AM162" s="111"/>
      <c r="AN162" s="163">
        <f>INDEX([1]CPPY!$AX162:$BI162,'[1]Report-Date'!$B$2)</f>
        <v>0</v>
      </c>
      <c r="AO162" s="163">
        <f>INDEX('[1]Plan-Eco'!$AX162:$BI162,12)</f>
        <v>0</v>
      </c>
      <c r="AP162" s="163">
        <f>INDEX('[1]Plan-Eco'!$AX162:$BI162,'[1]Report-Date'!$B$2)</f>
        <v>0</v>
      </c>
      <c r="AQ162" s="163">
        <f>INDEX('[1]Actual-Eco'!$AX162:$BJ162,'[1]Report-Date'!$B$2)</f>
        <v>0</v>
      </c>
      <c r="AR162" s="118">
        <f t="shared" si="156"/>
        <v>0</v>
      </c>
      <c r="AS162" s="118">
        <f t="shared" si="157"/>
        <v>0</v>
      </c>
      <c r="AT162" s="163">
        <f t="shared" si="158"/>
        <v>0</v>
      </c>
      <c r="AX162" s="164"/>
      <c r="AY162" s="164"/>
      <c r="AZ162" s="165"/>
      <c r="BA162" s="165"/>
      <c r="BB162" s="165"/>
      <c r="BC162" s="174"/>
    </row>
    <row r="163" spans="1:55" ht="12.6" customHeight="1">
      <c r="A163" s="101"/>
      <c r="B163" s="169" t="s">
        <v>234</v>
      </c>
      <c r="C163" s="169"/>
      <c r="D163" s="169"/>
      <c r="E163" s="101"/>
      <c r="F163" s="1"/>
      <c r="G163" s="162">
        <f>SUM(G164:G165)</f>
        <v>0</v>
      </c>
      <c r="H163" s="163">
        <f>SUM(H164:H165)</f>
        <v>0</v>
      </c>
      <c r="I163" s="163">
        <f t="shared" ref="I163:K163" si="260">SUM(I164:I165)</f>
        <v>0</v>
      </c>
      <c r="J163" s="163">
        <f t="shared" si="260"/>
        <v>0</v>
      </c>
      <c r="K163" s="163">
        <f t="shared" si="260"/>
        <v>0</v>
      </c>
      <c r="L163" s="118">
        <f t="shared" si="140"/>
        <v>0</v>
      </c>
      <c r="M163" s="118">
        <f t="shared" si="141"/>
        <v>0</v>
      </c>
      <c r="N163" s="163">
        <f t="shared" si="142"/>
        <v>0</v>
      </c>
      <c r="O163" s="110"/>
      <c r="P163" s="163">
        <f t="shared" ref="P163:S163" si="261">SUM(P164:P165)</f>
        <v>0</v>
      </c>
      <c r="Q163" s="163">
        <f t="shared" si="261"/>
        <v>0</v>
      </c>
      <c r="R163" s="163">
        <f t="shared" si="261"/>
        <v>0</v>
      </c>
      <c r="S163" s="163">
        <f t="shared" si="261"/>
        <v>0</v>
      </c>
      <c r="T163" s="118">
        <f t="shared" si="144"/>
        <v>0</v>
      </c>
      <c r="U163" s="118">
        <f t="shared" si="145"/>
        <v>0</v>
      </c>
      <c r="V163" s="163">
        <f t="shared" si="146"/>
        <v>0</v>
      </c>
      <c r="W163" s="111"/>
      <c r="X163" s="163">
        <f t="shared" ref="X163:AA163" si="262">SUM(X164:X165)</f>
        <v>0</v>
      </c>
      <c r="Y163" s="163">
        <f t="shared" si="262"/>
        <v>0</v>
      </c>
      <c r="Z163" s="163">
        <f t="shared" si="262"/>
        <v>0</v>
      </c>
      <c r="AA163" s="163">
        <f t="shared" si="262"/>
        <v>0</v>
      </c>
      <c r="AB163" s="118">
        <f t="shared" si="148"/>
        <v>0</v>
      </c>
      <c r="AC163" s="118">
        <f t="shared" si="149"/>
        <v>0</v>
      </c>
      <c r="AD163" s="163">
        <f t="shared" si="150"/>
        <v>0</v>
      </c>
      <c r="AE163" s="111"/>
      <c r="AF163" s="163">
        <f t="shared" ref="AF163:AI163" si="263">SUM(AF164:AF165)</f>
        <v>0</v>
      </c>
      <c r="AG163" s="163">
        <f t="shared" si="263"/>
        <v>0</v>
      </c>
      <c r="AH163" s="163">
        <f t="shared" si="263"/>
        <v>0</v>
      </c>
      <c r="AI163" s="163">
        <f t="shared" si="263"/>
        <v>0</v>
      </c>
      <c r="AJ163" s="118">
        <f t="shared" si="152"/>
        <v>0</v>
      </c>
      <c r="AK163" s="118">
        <f t="shared" si="153"/>
        <v>0</v>
      </c>
      <c r="AL163" s="163">
        <f t="shared" si="154"/>
        <v>0</v>
      </c>
      <c r="AM163" s="111"/>
      <c r="AN163" s="163">
        <f t="shared" ref="AN163:AQ163" si="264">SUM(AN164:AN165)</f>
        <v>0</v>
      </c>
      <c r="AO163" s="163">
        <f t="shared" si="264"/>
        <v>0</v>
      </c>
      <c r="AP163" s="163">
        <f t="shared" si="264"/>
        <v>0</v>
      </c>
      <c r="AQ163" s="163">
        <f t="shared" si="264"/>
        <v>0</v>
      </c>
      <c r="AR163" s="118">
        <f t="shared" si="156"/>
        <v>0</v>
      </c>
      <c r="AS163" s="118">
        <f t="shared" si="157"/>
        <v>0</v>
      </c>
      <c r="AT163" s="163">
        <f t="shared" si="158"/>
        <v>0</v>
      </c>
      <c r="AX163" s="164"/>
      <c r="AY163" s="164"/>
      <c r="AZ163" s="174"/>
      <c r="BA163" s="174"/>
      <c r="BB163" s="174"/>
      <c r="BC163" s="170"/>
    </row>
    <row r="164" spans="1:55" ht="12.6" customHeight="1">
      <c r="A164" s="101"/>
      <c r="B164" s="171" t="s">
        <v>235</v>
      </c>
      <c r="C164" s="171"/>
      <c r="D164" s="171"/>
      <c r="E164" s="168"/>
      <c r="F164" s="1"/>
      <c r="G164" s="80"/>
      <c r="H164" s="163">
        <f t="shared" ref="H164:K165" si="265">P164+X164+AF164+AN164</f>
        <v>0</v>
      </c>
      <c r="I164" s="163">
        <f t="shared" si="265"/>
        <v>0</v>
      </c>
      <c r="J164" s="163">
        <f t="shared" si="265"/>
        <v>0</v>
      </c>
      <c r="K164" s="163">
        <f t="shared" si="265"/>
        <v>0</v>
      </c>
      <c r="L164" s="118">
        <f t="shared" si="140"/>
        <v>0</v>
      </c>
      <c r="M164" s="118">
        <f t="shared" si="141"/>
        <v>0</v>
      </c>
      <c r="N164" s="163">
        <f t="shared" si="142"/>
        <v>0</v>
      </c>
      <c r="O164" s="110"/>
      <c r="P164" s="163">
        <f>INDEX([1]CPPY!$H164:$S164,'[1]Report-Date'!$B$2)</f>
        <v>0</v>
      </c>
      <c r="Q164" s="163">
        <f>INDEX('[1]Plan-Eco'!$H164:$S164,12)</f>
        <v>0</v>
      </c>
      <c r="R164" s="163">
        <f>INDEX('[1]Plan-Eco'!$H164:$S164,'[1]Report-Date'!$B$2)</f>
        <v>0</v>
      </c>
      <c r="S164" s="163">
        <f>INDEX('[1]Actual-Eco'!$H164:$S164,'[1]Report-Date'!$B$2)</f>
        <v>0</v>
      </c>
      <c r="T164" s="118">
        <f t="shared" si="144"/>
        <v>0</v>
      </c>
      <c r="U164" s="118">
        <f t="shared" si="145"/>
        <v>0</v>
      </c>
      <c r="V164" s="163">
        <f t="shared" si="146"/>
        <v>0</v>
      </c>
      <c r="W164" s="111"/>
      <c r="X164" s="163">
        <f>INDEX([1]CPPY!$V164:$AG164,'[1]Report-Date'!$B$2)</f>
        <v>0</v>
      </c>
      <c r="Y164" s="163">
        <f>INDEX('[1]Plan-Eco'!$V164:$AH164,12)</f>
        <v>0</v>
      </c>
      <c r="Z164" s="163">
        <f>INDEX('[1]Plan-Eco'!$V164:$AH164,'[1]Report-Date'!$B$2)</f>
        <v>0</v>
      </c>
      <c r="AA164" s="163">
        <f>INDEX('[1]Actual-Eco'!$V164:$AH164,'[1]Report-Date'!$B$2)</f>
        <v>0</v>
      </c>
      <c r="AB164" s="118">
        <f t="shared" si="148"/>
        <v>0</v>
      </c>
      <c r="AC164" s="118">
        <f t="shared" si="149"/>
        <v>0</v>
      </c>
      <c r="AD164" s="163">
        <f t="shared" si="150"/>
        <v>0</v>
      </c>
      <c r="AE164" s="111"/>
      <c r="AF164" s="163">
        <f>INDEX([1]CPPY!$AJ164:$AU164,'[1]Report-Date'!$B$2)</f>
        <v>0</v>
      </c>
      <c r="AG164" s="163">
        <f>INDEX('[1]Plan-Eco'!$AJ164:$AV164,12)</f>
        <v>0</v>
      </c>
      <c r="AH164" s="163">
        <f>INDEX('[1]Plan-Eco'!$AJ164:$AV164,'[1]Report-Date'!$B$2)</f>
        <v>0</v>
      </c>
      <c r="AI164" s="163">
        <f>INDEX('[1]Actual-Eco'!$AJ164:$AV164,'[1]Report-Date'!$B$2)</f>
        <v>0</v>
      </c>
      <c r="AJ164" s="118">
        <f t="shared" si="152"/>
        <v>0</v>
      </c>
      <c r="AK164" s="118">
        <f t="shared" si="153"/>
        <v>0</v>
      </c>
      <c r="AL164" s="163">
        <f t="shared" si="154"/>
        <v>0</v>
      </c>
      <c r="AM164" s="111"/>
      <c r="AN164" s="163">
        <f>INDEX([1]CPPY!$AX164:$BI164,'[1]Report-Date'!$B$2)</f>
        <v>0</v>
      </c>
      <c r="AO164" s="163">
        <f>INDEX('[1]Plan-Eco'!$AX164:$BI164,12)</f>
        <v>0</v>
      </c>
      <c r="AP164" s="163">
        <f>INDEX('[1]Plan-Eco'!$AX164:$BI164,'[1]Report-Date'!$B$2)</f>
        <v>0</v>
      </c>
      <c r="AQ164" s="163">
        <f>INDEX('[1]Actual-Eco'!$AX164:$BJ164,'[1]Report-Date'!$B$2)</f>
        <v>0</v>
      </c>
      <c r="AR164" s="118">
        <f t="shared" si="156"/>
        <v>0</v>
      </c>
      <c r="AS164" s="118">
        <f t="shared" si="157"/>
        <v>0</v>
      </c>
      <c r="AT164" s="163">
        <f t="shared" si="158"/>
        <v>0</v>
      </c>
      <c r="AX164" s="164"/>
      <c r="AY164" s="164"/>
      <c r="AZ164" s="167"/>
      <c r="BA164" s="167"/>
      <c r="BB164" s="167"/>
      <c r="BC164" s="174"/>
    </row>
    <row r="165" spans="1:55" ht="12.6" customHeight="1">
      <c r="A165" s="101"/>
      <c r="B165" s="171" t="s">
        <v>236</v>
      </c>
      <c r="C165" s="171"/>
      <c r="D165" s="171"/>
      <c r="E165" s="168"/>
      <c r="F165" s="1"/>
      <c r="G165" s="80"/>
      <c r="H165" s="163">
        <f t="shared" si="265"/>
        <v>0</v>
      </c>
      <c r="I165" s="163">
        <f t="shared" si="265"/>
        <v>0</v>
      </c>
      <c r="J165" s="163">
        <f t="shared" si="265"/>
        <v>0</v>
      </c>
      <c r="K165" s="163">
        <f t="shared" si="265"/>
        <v>0</v>
      </c>
      <c r="L165" s="118">
        <f t="shared" ref="L165:L180" si="266">IF(J165=0,0,K165/J165)*100</f>
        <v>0</v>
      </c>
      <c r="M165" s="118">
        <f t="shared" ref="M165:M180" si="267">IF(I165=0,0,K165/I165)*100</f>
        <v>0</v>
      </c>
      <c r="N165" s="163">
        <f t="shared" ref="N165:N180" si="268">+K165-J165</f>
        <v>0</v>
      </c>
      <c r="O165" s="110"/>
      <c r="P165" s="163">
        <f>INDEX([1]CPPY!$H165:$S165,'[1]Report-Date'!$B$2)</f>
        <v>0</v>
      </c>
      <c r="Q165" s="163">
        <f>INDEX('[1]Plan-Eco'!$H165:$S165,12)</f>
        <v>0</v>
      </c>
      <c r="R165" s="163">
        <f>INDEX('[1]Plan-Eco'!$H165:$S165,'[1]Report-Date'!$B$2)</f>
        <v>0</v>
      </c>
      <c r="S165" s="163">
        <f>INDEX('[1]Actual-Eco'!$H165:$S165,'[1]Report-Date'!$B$2)</f>
        <v>0</v>
      </c>
      <c r="T165" s="118">
        <f t="shared" ref="T165:T180" si="269">IF(R165=0,0,S165/R165)*100</f>
        <v>0</v>
      </c>
      <c r="U165" s="118">
        <f t="shared" ref="U165:U180" si="270">IF(Q165=0,0,S165/Q165)*100</f>
        <v>0</v>
      </c>
      <c r="V165" s="163">
        <f t="shared" ref="V165:V180" si="271">+S165-R165</f>
        <v>0</v>
      </c>
      <c r="W165" s="111"/>
      <c r="X165" s="163">
        <f>INDEX([1]CPPY!$V165:$AG165,'[1]Report-Date'!$B$2)</f>
        <v>0</v>
      </c>
      <c r="Y165" s="163">
        <f>INDEX('[1]Plan-Eco'!$V165:$AH165,12)</f>
        <v>0</v>
      </c>
      <c r="Z165" s="163">
        <f>INDEX('[1]Plan-Eco'!$V165:$AH165,'[1]Report-Date'!$B$2)</f>
        <v>0</v>
      </c>
      <c r="AA165" s="163">
        <f>INDEX('[1]Actual-Eco'!$V165:$AH165,'[1]Report-Date'!$B$2)</f>
        <v>0</v>
      </c>
      <c r="AB165" s="118">
        <f t="shared" ref="AB165:AB180" si="272">IF(Z165=0,0,AA165/Z165)*100</f>
        <v>0</v>
      </c>
      <c r="AC165" s="118">
        <f t="shared" ref="AC165:AC180" si="273">IF(Y165=0,0,AA165/Y165)*100</f>
        <v>0</v>
      </c>
      <c r="AD165" s="163">
        <f t="shared" ref="AD165:AD180" si="274">+AA165-Z165</f>
        <v>0</v>
      </c>
      <c r="AE165" s="111"/>
      <c r="AF165" s="163">
        <f>INDEX([1]CPPY!$AJ165:$AU165,'[1]Report-Date'!$B$2)</f>
        <v>0</v>
      </c>
      <c r="AG165" s="163">
        <f>INDEX('[1]Plan-Eco'!$AJ165:$AV165,12)</f>
        <v>0</v>
      </c>
      <c r="AH165" s="163">
        <f>INDEX('[1]Plan-Eco'!$AJ165:$AV165,'[1]Report-Date'!$B$2)</f>
        <v>0</v>
      </c>
      <c r="AI165" s="163">
        <f>INDEX('[1]Actual-Eco'!$AJ165:$AV165,'[1]Report-Date'!$B$2)</f>
        <v>0</v>
      </c>
      <c r="AJ165" s="118">
        <f t="shared" ref="AJ165:AJ180" si="275">IF(AH165=0,0,AI165/AH165)*100</f>
        <v>0</v>
      </c>
      <c r="AK165" s="118">
        <f t="shared" ref="AK165:AK180" si="276">IF(AG165=0,0,AI165/AG165)*100</f>
        <v>0</v>
      </c>
      <c r="AL165" s="163">
        <f t="shared" ref="AL165:AL180" si="277">+AI165-AH165</f>
        <v>0</v>
      </c>
      <c r="AM165" s="111"/>
      <c r="AN165" s="163">
        <f>INDEX([1]CPPY!$AX165:$BI165,'[1]Report-Date'!$B$2)</f>
        <v>0</v>
      </c>
      <c r="AO165" s="163">
        <f>INDEX('[1]Plan-Eco'!$AX165:$BI165,12)</f>
        <v>0</v>
      </c>
      <c r="AP165" s="163">
        <f>INDEX('[1]Plan-Eco'!$AX165:$BI165,'[1]Report-Date'!$B$2)</f>
        <v>0</v>
      </c>
      <c r="AQ165" s="163">
        <f>INDEX('[1]Actual-Eco'!$AX165:$BJ165,'[1]Report-Date'!$B$2)</f>
        <v>0</v>
      </c>
      <c r="AR165" s="118">
        <f t="shared" ref="AR165:AR180" si="278">IF(AP165=0,0,AQ165/AP165)*100</f>
        <v>0</v>
      </c>
      <c r="AS165" s="118">
        <f t="shared" ref="AS165:AS180" si="279">IF(AO165=0,0,AQ165/AO165)*100</f>
        <v>0</v>
      </c>
      <c r="AT165" s="163">
        <f t="shared" ref="AT165:AT180" si="280">+AQ165-AP165</f>
        <v>0</v>
      </c>
      <c r="AX165" s="164"/>
      <c r="AY165" s="164"/>
      <c r="AZ165" s="165"/>
      <c r="BA165" s="165"/>
      <c r="BB165" s="167"/>
      <c r="BC165" s="174"/>
    </row>
    <row r="166" spans="1:55" ht="12.6" customHeight="1">
      <c r="A166" s="101"/>
      <c r="B166" s="168" t="s">
        <v>237</v>
      </c>
      <c r="C166" s="168"/>
      <c r="D166" s="168"/>
      <c r="E166" s="101"/>
      <c r="F166" s="1"/>
      <c r="G166" s="162">
        <f>SUM(G167)</f>
        <v>0</v>
      </c>
      <c r="H166" s="163">
        <f>SUM(H167)</f>
        <v>106280774.84345996</v>
      </c>
      <c r="I166" s="163">
        <f t="shared" ref="I166:K166" si="281">SUM(I167)</f>
        <v>0</v>
      </c>
      <c r="J166" s="163">
        <f t="shared" si="281"/>
        <v>750000000</v>
      </c>
      <c r="K166" s="163">
        <f t="shared" si="281"/>
        <v>543868248.42499995</v>
      </c>
      <c r="L166" s="118">
        <f t="shared" si="266"/>
        <v>72.515766456666668</v>
      </c>
      <c r="M166" s="118">
        <f t="shared" si="267"/>
        <v>0</v>
      </c>
      <c r="N166" s="163">
        <f t="shared" si="268"/>
        <v>-206131751.57500005</v>
      </c>
      <c r="O166" s="110"/>
      <c r="P166" s="163">
        <f t="shared" ref="P166:S166" si="282">SUM(P167)</f>
        <v>106280774.84345996</v>
      </c>
      <c r="Q166" s="163">
        <f t="shared" si="282"/>
        <v>0</v>
      </c>
      <c r="R166" s="163">
        <f t="shared" si="282"/>
        <v>750000000</v>
      </c>
      <c r="S166" s="163">
        <f t="shared" si="282"/>
        <v>543868248.42499995</v>
      </c>
      <c r="T166" s="118">
        <f t="shared" si="269"/>
        <v>72.515766456666668</v>
      </c>
      <c r="U166" s="118">
        <f t="shared" si="270"/>
        <v>0</v>
      </c>
      <c r="V166" s="163">
        <f t="shared" si="271"/>
        <v>-206131751.57500005</v>
      </c>
      <c r="W166" s="111"/>
      <c r="X166" s="163">
        <f t="shared" ref="X166:AA166" si="283">SUM(X167)</f>
        <v>0</v>
      </c>
      <c r="Y166" s="163">
        <f t="shared" si="283"/>
        <v>0</v>
      </c>
      <c r="Z166" s="163">
        <f t="shared" si="283"/>
        <v>0</v>
      </c>
      <c r="AA166" s="163">
        <f t="shared" si="283"/>
        <v>0</v>
      </c>
      <c r="AB166" s="118">
        <f t="shared" si="272"/>
        <v>0</v>
      </c>
      <c r="AC166" s="118">
        <f t="shared" si="273"/>
        <v>0</v>
      </c>
      <c r="AD166" s="163">
        <f t="shared" si="274"/>
        <v>0</v>
      </c>
      <c r="AE166" s="111"/>
      <c r="AF166" s="163">
        <f t="shared" ref="AF166:AI166" si="284">SUM(AF167)</f>
        <v>0</v>
      </c>
      <c r="AG166" s="163">
        <f t="shared" si="284"/>
        <v>0</v>
      </c>
      <c r="AH166" s="163">
        <f t="shared" si="284"/>
        <v>0</v>
      </c>
      <c r="AI166" s="163">
        <f t="shared" si="284"/>
        <v>0</v>
      </c>
      <c r="AJ166" s="118">
        <f t="shared" si="275"/>
        <v>0</v>
      </c>
      <c r="AK166" s="118">
        <f t="shared" si="276"/>
        <v>0</v>
      </c>
      <c r="AL166" s="163">
        <f t="shared" si="277"/>
        <v>0</v>
      </c>
      <c r="AM166" s="111"/>
      <c r="AN166" s="163">
        <f t="shared" ref="AN166:AQ166" si="285">SUM(AN167)</f>
        <v>0</v>
      </c>
      <c r="AO166" s="163">
        <f t="shared" si="285"/>
        <v>0</v>
      </c>
      <c r="AP166" s="163">
        <f t="shared" si="285"/>
        <v>0</v>
      </c>
      <c r="AQ166" s="163">
        <f t="shared" si="285"/>
        <v>0</v>
      </c>
      <c r="AR166" s="118">
        <f t="shared" si="278"/>
        <v>0</v>
      </c>
      <c r="AS166" s="118">
        <f t="shared" si="279"/>
        <v>0</v>
      </c>
      <c r="AT166" s="163">
        <f t="shared" si="280"/>
        <v>0</v>
      </c>
      <c r="AX166" s="164"/>
      <c r="AY166" s="164"/>
      <c r="AZ166" s="165"/>
      <c r="BA166" s="165"/>
      <c r="BB166" s="167"/>
      <c r="BC166" s="174"/>
    </row>
    <row r="167" spans="1:55" ht="12.6" customHeight="1">
      <c r="A167" s="101"/>
      <c r="B167" s="169" t="s">
        <v>238</v>
      </c>
      <c r="C167" s="169"/>
      <c r="D167" s="169"/>
      <c r="E167" s="168"/>
      <c r="F167" s="1"/>
      <c r="G167" s="162">
        <f>SUM(G168:G169)</f>
        <v>0</v>
      </c>
      <c r="H167" s="163">
        <f>SUM(H168:H169)</f>
        <v>106280774.84345996</v>
      </c>
      <c r="I167" s="163">
        <f t="shared" ref="I167:K167" si="286">SUM(I168:I169)</f>
        <v>0</v>
      </c>
      <c r="J167" s="163">
        <f t="shared" si="286"/>
        <v>750000000</v>
      </c>
      <c r="K167" s="163">
        <f t="shared" si="286"/>
        <v>543868248.42499995</v>
      </c>
      <c r="L167" s="118">
        <f t="shared" si="266"/>
        <v>72.515766456666668</v>
      </c>
      <c r="M167" s="118">
        <f t="shared" si="267"/>
        <v>0</v>
      </c>
      <c r="N167" s="163">
        <f t="shared" si="268"/>
        <v>-206131751.57500005</v>
      </c>
      <c r="O167" s="110"/>
      <c r="P167" s="163">
        <f t="shared" ref="P167:S167" si="287">SUM(P168:P169)</f>
        <v>106280774.84345996</v>
      </c>
      <c r="Q167" s="163">
        <f t="shared" si="287"/>
        <v>0</v>
      </c>
      <c r="R167" s="163">
        <f t="shared" si="287"/>
        <v>750000000</v>
      </c>
      <c r="S167" s="163">
        <f t="shared" si="287"/>
        <v>543868248.42499995</v>
      </c>
      <c r="T167" s="118">
        <f t="shared" si="269"/>
        <v>72.515766456666668</v>
      </c>
      <c r="U167" s="118">
        <f t="shared" si="270"/>
        <v>0</v>
      </c>
      <c r="V167" s="163">
        <f t="shared" si="271"/>
        <v>-206131751.57500005</v>
      </c>
      <c r="W167" s="111"/>
      <c r="X167" s="163">
        <f t="shared" ref="X167:AA167" si="288">SUM(X168:X169)</f>
        <v>0</v>
      </c>
      <c r="Y167" s="163">
        <f t="shared" si="288"/>
        <v>0</v>
      </c>
      <c r="Z167" s="163">
        <f t="shared" si="288"/>
        <v>0</v>
      </c>
      <c r="AA167" s="163">
        <f t="shared" si="288"/>
        <v>0</v>
      </c>
      <c r="AB167" s="118">
        <f t="shared" si="272"/>
        <v>0</v>
      </c>
      <c r="AC167" s="118">
        <f t="shared" si="273"/>
        <v>0</v>
      </c>
      <c r="AD167" s="163">
        <f t="shared" si="274"/>
        <v>0</v>
      </c>
      <c r="AE167" s="111"/>
      <c r="AF167" s="163">
        <f t="shared" ref="AF167:AI167" si="289">SUM(AF168:AF169)</f>
        <v>0</v>
      </c>
      <c r="AG167" s="163">
        <f t="shared" si="289"/>
        <v>0</v>
      </c>
      <c r="AH167" s="163">
        <f t="shared" si="289"/>
        <v>0</v>
      </c>
      <c r="AI167" s="163">
        <f t="shared" si="289"/>
        <v>0</v>
      </c>
      <c r="AJ167" s="118">
        <f t="shared" si="275"/>
        <v>0</v>
      </c>
      <c r="AK167" s="118">
        <f t="shared" si="276"/>
        <v>0</v>
      </c>
      <c r="AL167" s="163">
        <f t="shared" si="277"/>
        <v>0</v>
      </c>
      <c r="AM167" s="111"/>
      <c r="AN167" s="163">
        <f t="shared" ref="AN167:AQ167" si="290">SUM(AN168:AN169)</f>
        <v>0</v>
      </c>
      <c r="AO167" s="163">
        <f t="shared" si="290"/>
        <v>0</v>
      </c>
      <c r="AP167" s="163">
        <f t="shared" si="290"/>
        <v>0</v>
      </c>
      <c r="AQ167" s="163">
        <f t="shared" si="290"/>
        <v>0</v>
      </c>
      <c r="AR167" s="118">
        <f t="shared" si="278"/>
        <v>0</v>
      </c>
      <c r="AS167" s="118">
        <f t="shared" si="279"/>
        <v>0</v>
      </c>
      <c r="AT167" s="163">
        <f t="shared" si="280"/>
        <v>0</v>
      </c>
      <c r="AX167" s="164"/>
      <c r="AY167" s="164"/>
      <c r="AZ167" s="170"/>
      <c r="BA167" s="170"/>
      <c r="BB167" s="170"/>
      <c r="BC167" s="170"/>
    </row>
    <row r="168" spans="1:55" ht="12.6" customHeight="1">
      <c r="A168" s="101"/>
      <c r="B168" s="171" t="s">
        <v>232</v>
      </c>
      <c r="C168" s="171"/>
      <c r="D168" s="169"/>
      <c r="E168" s="168"/>
      <c r="F168" s="1"/>
      <c r="G168" s="80"/>
      <c r="H168" s="163">
        <f t="shared" ref="H168:K169" si="291">P168+X168+AF168+AN168</f>
        <v>905000000</v>
      </c>
      <c r="I168" s="163">
        <f t="shared" si="291"/>
        <v>1300000000</v>
      </c>
      <c r="J168" s="163">
        <f t="shared" si="291"/>
        <v>1060000000</v>
      </c>
      <c r="K168" s="163">
        <f t="shared" si="291"/>
        <v>768602857.125</v>
      </c>
      <c r="L168" s="118">
        <f t="shared" si="266"/>
        <v>72.509703502358491</v>
      </c>
      <c r="M168" s="118">
        <f t="shared" si="267"/>
        <v>59.123296701923081</v>
      </c>
      <c r="N168" s="163">
        <f t="shared" si="268"/>
        <v>-291397142.875</v>
      </c>
      <c r="O168" s="110"/>
      <c r="P168" s="163">
        <f>INDEX([1]CPPY!$H168:$S168,'[1]Report-Date'!$B$2)</f>
        <v>905000000</v>
      </c>
      <c r="Q168" s="163">
        <f>INDEX('[1]Plan-Eco'!$H168:$S168,12)</f>
        <v>1300000000</v>
      </c>
      <c r="R168" s="163">
        <f>INDEX('[1]Plan-Eco'!$H168:$S168,'[1]Report-Date'!$B$2)</f>
        <v>1060000000</v>
      </c>
      <c r="S168" s="163">
        <f>INDEX('[1]Actual-Eco'!$H168:$S168,'[1]Report-Date'!$B$2)</f>
        <v>768602857.125</v>
      </c>
      <c r="T168" s="118">
        <f t="shared" si="269"/>
        <v>72.509703502358491</v>
      </c>
      <c r="U168" s="118">
        <f t="shared" si="270"/>
        <v>59.123296701923081</v>
      </c>
      <c r="V168" s="163">
        <f t="shared" si="271"/>
        <v>-291397142.875</v>
      </c>
      <c r="W168" s="111"/>
      <c r="X168" s="163">
        <f>INDEX([1]CPPY!$V168:$AG168,'[1]Report-Date'!$B$2)</f>
        <v>0</v>
      </c>
      <c r="Y168" s="163">
        <f>INDEX('[1]Plan-Eco'!$V168:$AH168,12)</f>
        <v>0</v>
      </c>
      <c r="Z168" s="163">
        <f>INDEX('[1]Plan-Eco'!$V168:$AH168,'[1]Report-Date'!$B$2)</f>
        <v>0</v>
      </c>
      <c r="AA168" s="163">
        <f>INDEX('[1]Actual-Eco'!$V168:$AH168,'[1]Report-Date'!$B$2)</f>
        <v>0</v>
      </c>
      <c r="AB168" s="118">
        <f t="shared" si="272"/>
        <v>0</v>
      </c>
      <c r="AC168" s="118">
        <f t="shared" si="273"/>
        <v>0</v>
      </c>
      <c r="AD168" s="163">
        <f t="shared" si="274"/>
        <v>0</v>
      </c>
      <c r="AE168" s="111"/>
      <c r="AF168" s="163">
        <f>INDEX([1]CPPY!$AJ168:$AU168,'[1]Report-Date'!$B$2)</f>
        <v>0</v>
      </c>
      <c r="AG168" s="163">
        <f>INDEX('[1]Plan-Eco'!$AJ168:$AV168,12)</f>
        <v>0</v>
      </c>
      <c r="AH168" s="163">
        <f>INDEX('[1]Plan-Eco'!$AJ168:$AV168,'[1]Report-Date'!$B$2)</f>
        <v>0</v>
      </c>
      <c r="AI168" s="163">
        <f>INDEX('[1]Actual-Eco'!$AJ168:$AV168,'[1]Report-Date'!$B$2)</f>
        <v>0</v>
      </c>
      <c r="AJ168" s="118">
        <f t="shared" si="275"/>
        <v>0</v>
      </c>
      <c r="AK168" s="118">
        <f t="shared" si="276"/>
        <v>0</v>
      </c>
      <c r="AL168" s="163">
        <f t="shared" si="277"/>
        <v>0</v>
      </c>
      <c r="AM168" s="111"/>
      <c r="AN168" s="163">
        <f>INDEX([1]CPPY!$AX168:$BI168,'[1]Report-Date'!$B$2)</f>
        <v>0</v>
      </c>
      <c r="AO168" s="163">
        <f>INDEX('[1]Plan-Eco'!$AX168:$BI168,12)</f>
        <v>0</v>
      </c>
      <c r="AP168" s="163">
        <f>INDEX('[1]Plan-Eco'!$AX168:$BI168,'[1]Report-Date'!$B$2)</f>
        <v>0</v>
      </c>
      <c r="AQ168" s="163">
        <f>INDEX('[1]Actual-Eco'!$AX168:$BJ168,'[1]Report-Date'!$B$2)</f>
        <v>0</v>
      </c>
      <c r="AR168" s="118">
        <f t="shared" si="278"/>
        <v>0</v>
      </c>
      <c r="AS168" s="118">
        <f t="shared" si="279"/>
        <v>0</v>
      </c>
      <c r="AT168" s="163">
        <f t="shared" si="280"/>
        <v>0</v>
      </c>
      <c r="AX168" s="164"/>
      <c r="AY168" s="164"/>
      <c r="AZ168" s="174"/>
      <c r="BA168" s="174"/>
      <c r="BB168" s="174"/>
      <c r="BC168" s="174"/>
    </row>
    <row r="169" spans="1:55" ht="12.6" customHeight="1">
      <c r="A169" s="101"/>
      <c r="B169" s="171" t="s">
        <v>233</v>
      </c>
      <c r="C169" s="171"/>
      <c r="D169" s="169"/>
      <c r="E169" s="168"/>
      <c r="F169" s="1"/>
      <c r="G169" s="80"/>
      <c r="H169" s="163">
        <f t="shared" si="291"/>
        <v>-798719225.15654004</v>
      </c>
      <c r="I169" s="163">
        <f t="shared" si="291"/>
        <v>-1300000000</v>
      </c>
      <c r="J169" s="163">
        <f t="shared" si="291"/>
        <v>-310000000</v>
      </c>
      <c r="K169" s="163">
        <f t="shared" si="291"/>
        <v>-224734608.69999999</v>
      </c>
      <c r="L169" s="118">
        <f t="shared" si="266"/>
        <v>72.495035064516117</v>
      </c>
      <c r="M169" s="118">
        <f t="shared" si="267"/>
        <v>17.287277592307692</v>
      </c>
      <c r="N169" s="163">
        <f t="shared" si="268"/>
        <v>85265391.300000012</v>
      </c>
      <c r="O169" s="110"/>
      <c r="P169" s="163">
        <f>INDEX([1]CPPY!$H169:$S169,'[1]Report-Date'!$B$2)</f>
        <v>-798719225.15654004</v>
      </c>
      <c r="Q169" s="163">
        <f>INDEX('[1]Plan-Eco'!$H169:$S169,12)</f>
        <v>-1300000000</v>
      </c>
      <c r="R169" s="163">
        <f>INDEX('[1]Plan-Eco'!$H169:$S169,'[1]Report-Date'!$B$2)</f>
        <v>-310000000</v>
      </c>
      <c r="S169" s="163">
        <f>INDEX('[1]Actual-Eco'!$H169:$S169,'[1]Report-Date'!$B$2)</f>
        <v>-224734608.69999999</v>
      </c>
      <c r="T169" s="118">
        <f t="shared" si="269"/>
        <v>72.495035064516117</v>
      </c>
      <c r="U169" s="118">
        <f t="shared" si="270"/>
        <v>17.287277592307692</v>
      </c>
      <c r="V169" s="163">
        <f t="shared" si="271"/>
        <v>85265391.300000012</v>
      </c>
      <c r="W169" s="111"/>
      <c r="X169" s="163">
        <f>INDEX([1]CPPY!$V169:$AG169,'[1]Report-Date'!$B$2)</f>
        <v>0</v>
      </c>
      <c r="Y169" s="163">
        <f>INDEX('[1]Plan-Eco'!$V169:$AH169,12)</f>
        <v>0</v>
      </c>
      <c r="Z169" s="163">
        <f>INDEX('[1]Plan-Eco'!$V169:$AH169,'[1]Report-Date'!$B$2)</f>
        <v>0</v>
      </c>
      <c r="AA169" s="163">
        <f>INDEX('[1]Actual-Eco'!$V169:$AH169,'[1]Report-Date'!$B$2)</f>
        <v>0</v>
      </c>
      <c r="AB169" s="118">
        <f t="shared" si="272"/>
        <v>0</v>
      </c>
      <c r="AC169" s="118">
        <f t="shared" si="273"/>
        <v>0</v>
      </c>
      <c r="AD169" s="163">
        <f t="shared" si="274"/>
        <v>0</v>
      </c>
      <c r="AE169" s="111"/>
      <c r="AF169" s="163">
        <f>INDEX([1]CPPY!$AJ169:$AU169,'[1]Report-Date'!$B$2)</f>
        <v>0</v>
      </c>
      <c r="AG169" s="163">
        <f>INDEX('[1]Plan-Eco'!$AJ169:$AV169,12)</f>
        <v>0</v>
      </c>
      <c r="AH169" s="163">
        <f>INDEX('[1]Plan-Eco'!$AJ169:$AV169,'[1]Report-Date'!$B$2)</f>
        <v>0</v>
      </c>
      <c r="AI169" s="163">
        <f>INDEX('[1]Actual-Eco'!$AJ169:$AV169,'[1]Report-Date'!$B$2)</f>
        <v>0</v>
      </c>
      <c r="AJ169" s="118">
        <f t="shared" si="275"/>
        <v>0</v>
      </c>
      <c r="AK169" s="118">
        <f t="shared" si="276"/>
        <v>0</v>
      </c>
      <c r="AL169" s="163">
        <f t="shared" si="277"/>
        <v>0</v>
      </c>
      <c r="AM169" s="111"/>
      <c r="AN169" s="163">
        <f>INDEX([1]CPPY!$AX169:$BI169,'[1]Report-Date'!$B$2)</f>
        <v>0</v>
      </c>
      <c r="AO169" s="163">
        <f>INDEX('[1]Plan-Eco'!$AX169:$BI169,12)</f>
        <v>0</v>
      </c>
      <c r="AP169" s="163">
        <f>INDEX('[1]Plan-Eco'!$AX169:$BI169,'[1]Report-Date'!$B$2)</f>
        <v>0</v>
      </c>
      <c r="AQ169" s="163">
        <f>INDEX('[1]Actual-Eco'!$AX169:$BJ169,'[1]Report-Date'!$B$2)</f>
        <v>0</v>
      </c>
      <c r="AR169" s="118">
        <f t="shared" si="278"/>
        <v>0</v>
      </c>
      <c r="AS169" s="118">
        <f t="shared" si="279"/>
        <v>0</v>
      </c>
      <c r="AT169" s="163">
        <f t="shared" si="280"/>
        <v>0</v>
      </c>
      <c r="AX169" s="164"/>
      <c r="AY169" s="164"/>
      <c r="AZ169" s="167"/>
      <c r="BA169" s="167"/>
      <c r="BB169" s="167"/>
      <c r="BC169" s="167"/>
    </row>
    <row r="170" spans="1:55" ht="12.6" customHeight="1">
      <c r="A170" s="101"/>
      <c r="B170" s="101" t="s">
        <v>239</v>
      </c>
      <c r="C170" s="101"/>
      <c r="D170" s="101"/>
      <c r="E170" s="101"/>
      <c r="F170" s="1"/>
      <c r="G170" s="162">
        <f>SUM(G171,G175)</f>
        <v>0</v>
      </c>
      <c r="H170" s="163">
        <f>SUM(H171,H175)</f>
        <v>148502332.21082997</v>
      </c>
      <c r="I170" s="163">
        <f t="shared" ref="I170:K170" si="292">SUM(I171,I175)</f>
        <v>62217207.600000024</v>
      </c>
      <c r="J170" s="163">
        <f t="shared" si="292"/>
        <v>-42391182.430000007</v>
      </c>
      <c r="K170" s="163">
        <f t="shared" si="292"/>
        <v>-70886668.419479966</v>
      </c>
      <c r="L170" s="118">
        <f t="shared" si="266"/>
        <v>167.22031412200914</v>
      </c>
      <c r="M170" s="118">
        <f t="shared" si="267"/>
        <v>-113.93418501713654</v>
      </c>
      <c r="N170" s="163">
        <f t="shared" si="268"/>
        <v>-28495485.989479959</v>
      </c>
      <c r="O170" s="110"/>
      <c r="P170" s="163">
        <f t="shared" ref="P170:S170" si="293">SUM(P171,P175)</f>
        <v>148500812.21082997</v>
      </c>
      <c r="Q170" s="163">
        <f t="shared" si="293"/>
        <v>62217207.600000024</v>
      </c>
      <c r="R170" s="163">
        <f t="shared" si="293"/>
        <v>-47709374.430000007</v>
      </c>
      <c r="S170" s="163">
        <f t="shared" si="293"/>
        <v>-70886668.419479966</v>
      </c>
      <c r="T170" s="118">
        <f t="shared" si="269"/>
        <v>148.5801674542727</v>
      </c>
      <c r="U170" s="118">
        <f t="shared" si="270"/>
        <v>-113.93418501713654</v>
      </c>
      <c r="V170" s="163">
        <f t="shared" si="271"/>
        <v>-23177293.989479959</v>
      </c>
      <c r="W170" s="111"/>
      <c r="X170" s="163">
        <f t="shared" ref="X170:AA170" si="294">SUM(X171,X175)</f>
        <v>1520</v>
      </c>
      <c r="Y170" s="163">
        <f t="shared" si="294"/>
        <v>0</v>
      </c>
      <c r="Z170" s="163">
        <f t="shared" si="294"/>
        <v>5318192</v>
      </c>
      <c r="AA170" s="163">
        <f t="shared" si="294"/>
        <v>0</v>
      </c>
      <c r="AB170" s="118">
        <f t="shared" si="272"/>
        <v>0</v>
      </c>
      <c r="AC170" s="118">
        <f t="shared" si="273"/>
        <v>0</v>
      </c>
      <c r="AD170" s="163">
        <f t="shared" si="274"/>
        <v>-5318192</v>
      </c>
      <c r="AE170" s="111"/>
      <c r="AF170" s="163">
        <f t="shared" ref="AF170:AI170" si="295">SUM(AF171,AF175)</f>
        <v>0</v>
      </c>
      <c r="AG170" s="163">
        <f t="shared" si="295"/>
        <v>0</v>
      </c>
      <c r="AH170" s="163">
        <f t="shared" si="295"/>
        <v>0</v>
      </c>
      <c r="AI170" s="163">
        <f t="shared" si="295"/>
        <v>0</v>
      </c>
      <c r="AJ170" s="118">
        <f t="shared" si="275"/>
        <v>0</v>
      </c>
      <c r="AK170" s="118">
        <f t="shared" si="276"/>
        <v>0</v>
      </c>
      <c r="AL170" s="163">
        <f t="shared" si="277"/>
        <v>0</v>
      </c>
      <c r="AM170" s="111"/>
      <c r="AN170" s="163">
        <f t="shared" ref="AN170:AQ170" si="296">SUM(AN171,AN175)</f>
        <v>0</v>
      </c>
      <c r="AO170" s="163">
        <f t="shared" si="296"/>
        <v>0</v>
      </c>
      <c r="AP170" s="163">
        <f t="shared" si="296"/>
        <v>0</v>
      </c>
      <c r="AQ170" s="163">
        <f t="shared" si="296"/>
        <v>0</v>
      </c>
      <c r="AR170" s="118">
        <f t="shared" si="278"/>
        <v>0</v>
      </c>
      <c r="AS170" s="118">
        <f t="shared" si="279"/>
        <v>0</v>
      </c>
      <c r="AT170" s="163">
        <f t="shared" si="280"/>
        <v>0</v>
      </c>
      <c r="AX170" s="164"/>
      <c r="AY170" s="164"/>
      <c r="AZ170" s="165"/>
      <c r="BA170" s="165"/>
      <c r="BB170" s="167"/>
      <c r="BC170" s="167"/>
    </row>
    <row r="171" spans="1:55" ht="12.6" customHeight="1">
      <c r="A171" s="101"/>
      <c r="B171" s="168" t="s">
        <v>240</v>
      </c>
      <c r="C171" s="168"/>
      <c r="D171" s="168"/>
      <c r="E171" s="168"/>
      <c r="F171" s="1"/>
      <c r="G171" s="162">
        <f>SUM(G172)</f>
        <v>0</v>
      </c>
      <c r="H171" s="163">
        <f>SUM(H172)</f>
        <v>-1720323.44655</v>
      </c>
      <c r="I171" s="163">
        <f t="shared" ref="I171:K171" si="297">SUM(I172)</f>
        <v>-98791500</v>
      </c>
      <c r="J171" s="163">
        <f t="shared" si="297"/>
        <v>-86769325.329999998</v>
      </c>
      <c r="K171" s="163">
        <f t="shared" si="297"/>
        <v>-83687318.171899989</v>
      </c>
      <c r="L171" s="118">
        <f t="shared" si="266"/>
        <v>96.448045266713152</v>
      </c>
      <c r="M171" s="118">
        <f t="shared" si="267"/>
        <v>84.71105122596579</v>
      </c>
      <c r="N171" s="163">
        <f t="shared" si="268"/>
        <v>3082007.158100009</v>
      </c>
      <c r="O171" s="110"/>
      <c r="P171" s="163">
        <f t="shared" ref="P171:S171" si="298">SUM(P172)</f>
        <v>-1720323.44655</v>
      </c>
      <c r="Q171" s="163">
        <f t="shared" si="298"/>
        <v>-98791500</v>
      </c>
      <c r="R171" s="163">
        <f t="shared" si="298"/>
        <v>-86769325.329999998</v>
      </c>
      <c r="S171" s="163">
        <f t="shared" si="298"/>
        <v>-83687318.171899989</v>
      </c>
      <c r="T171" s="118">
        <f t="shared" si="269"/>
        <v>96.448045266713152</v>
      </c>
      <c r="U171" s="118">
        <f t="shared" si="270"/>
        <v>84.71105122596579</v>
      </c>
      <c r="V171" s="163">
        <f t="shared" si="271"/>
        <v>3082007.158100009</v>
      </c>
      <c r="W171" s="111"/>
      <c r="X171" s="163">
        <f t="shared" ref="X171:AA171" si="299">SUM(X172)</f>
        <v>0</v>
      </c>
      <c r="Y171" s="163">
        <f t="shared" si="299"/>
        <v>0</v>
      </c>
      <c r="Z171" s="163">
        <f t="shared" si="299"/>
        <v>0</v>
      </c>
      <c r="AA171" s="163">
        <f t="shared" si="299"/>
        <v>0</v>
      </c>
      <c r="AB171" s="118">
        <f t="shared" si="272"/>
        <v>0</v>
      </c>
      <c r="AC171" s="118">
        <f t="shared" si="273"/>
        <v>0</v>
      </c>
      <c r="AD171" s="163">
        <f t="shared" si="274"/>
        <v>0</v>
      </c>
      <c r="AE171" s="111"/>
      <c r="AF171" s="163">
        <f t="shared" ref="AF171:AI171" si="300">SUM(AF172)</f>
        <v>0</v>
      </c>
      <c r="AG171" s="163">
        <f t="shared" si="300"/>
        <v>0</v>
      </c>
      <c r="AH171" s="163">
        <f t="shared" si="300"/>
        <v>0</v>
      </c>
      <c r="AI171" s="163">
        <f t="shared" si="300"/>
        <v>0</v>
      </c>
      <c r="AJ171" s="118">
        <f t="shared" si="275"/>
        <v>0</v>
      </c>
      <c r="AK171" s="118">
        <f t="shared" si="276"/>
        <v>0</v>
      </c>
      <c r="AL171" s="163">
        <f t="shared" si="277"/>
        <v>0</v>
      </c>
      <c r="AM171" s="111"/>
      <c r="AN171" s="163">
        <f t="shared" ref="AN171:AQ171" si="301">SUM(AN172)</f>
        <v>0</v>
      </c>
      <c r="AO171" s="163">
        <f t="shared" si="301"/>
        <v>0</v>
      </c>
      <c r="AP171" s="163">
        <f t="shared" si="301"/>
        <v>0</v>
      </c>
      <c r="AQ171" s="163">
        <f t="shared" si="301"/>
        <v>0</v>
      </c>
      <c r="AR171" s="118">
        <f t="shared" si="278"/>
        <v>0</v>
      </c>
      <c r="AS171" s="118">
        <f t="shared" si="279"/>
        <v>0</v>
      </c>
      <c r="AT171" s="163">
        <f t="shared" si="280"/>
        <v>0</v>
      </c>
      <c r="AX171" s="164"/>
      <c r="AY171" s="164"/>
      <c r="AZ171" s="165"/>
      <c r="BA171" s="165"/>
      <c r="BB171" s="167"/>
      <c r="BC171" s="167"/>
    </row>
    <row r="172" spans="1:55" ht="12.6" customHeight="1">
      <c r="A172" s="101"/>
      <c r="B172" s="169" t="s">
        <v>241</v>
      </c>
      <c r="C172" s="169"/>
      <c r="D172" s="169"/>
      <c r="E172" s="169"/>
      <c r="F172" s="1"/>
      <c r="G172" s="162">
        <f>SUM(G173:G174)</f>
        <v>0</v>
      </c>
      <c r="H172" s="163">
        <f>SUM(H173:H174)</f>
        <v>-1720323.44655</v>
      </c>
      <c r="I172" s="163">
        <f t="shared" ref="I172:K172" si="302">SUM(I173:I174)</f>
        <v>-98791500</v>
      </c>
      <c r="J172" s="163">
        <f t="shared" si="302"/>
        <v>-86769325.329999998</v>
      </c>
      <c r="K172" s="163">
        <f t="shared" si="302"/>
        <v>-83687318.171899989</v>
      </c>
      <c r="L172" s="118">
        <f t="shared" si="266"/>
        <v>96.448045266713152</v>
      </c>
      <c r="M172" s="118">
        <f t="shared" si="267"/>
        <v>84.71105122596579</v>
      </c>
      <c r="N172" s="163">
        <f t="shared" si="268"/>
        <v>3082007.158100009</v>
      </c>
      <c r="O172" s="110"/>
      <c r="P172" s="163">
        <f t="shared" ref="P172:S172" si="303">SUM(P173:P174)</f>
        <v>-1720323.44655</v>
      </c>
      <c r="Q172" s="163">
        <f t="shared" si="303"/>
        <v>-98791500</v>
      </c>
      <c r="R172" s="163">
        <f t="shared" si="303"/>
        <v>-86769325.329999998</v>
      </c>
      <c r="S172" s="163">
        <f t="shared" si="303"/>
        <v>-83687318.171899989</v>
      </c>
      <c r="T172" s="118">
        <f t="shared" si="269"/>
        <v>96.448045266713152</v>
      </c>
      <c r="U172" s="118">
        <f t="shared" si="270"/>
        <v>84.71105122596579</v>
      </c>
      <c r="V172" s="163">
        <f t="shared" si="271"/>
        <v>3082007.158100009</v>
      </c>
      <c r="W172" s="111"/>
      <c r="X172" s="163">
        <f t="shared" ref="X172:AA172" si="304">SUM(X173:X174)</f>
        <v>0</v>
      </c>
      <c r="Y172" s="163">
        <f t="shared" si="304"/>
        <v>0</v>
      </c>
      <c r="Z172" s="163">
        <f t="shared" si="304"/>
        <v>0</v>
      </c>
      <c r="AA172" s="163">
        <f t="shared" si="304"/>
        <v>0</v>
      </c>
      <c r="AB172" s="118">
        <f t="shared" si="272"/>
        <v>0</v>
      </c>
      <c r="AC172" s="118">
        <f t="shared" si="273"/>
        <v>0</v>
      </c>
      <c r="AD172" s="163">
        <f t="shared" si="274"/>
        <v>0</v>
      </c>
      <c r="AE172" s="111"/>
      <c r="AF172" s="163">
        <f t="shared" ref="AF172:AI172" si="305">SUM(AF173:AF174)</f>
        <v>0</v>
      </c>
      <c r="AG172" s="163">
        <f t="shared" si="305"/>
        <v>0</v>
      </c>
      <c r="AH172" s="163">
        <f t="shared" si="305"/>
        <v>0</v>
      </c>
      <c r="AI172" s="163">
        <f t="shared" si="305"/>
        <v>0</v>
      </c>
      <c r="AJ172" s="118">
        <f t="shared" si="275"/>
        <v>0</v>
      </c>
      <c r="AK172" s="118">
        <f t="shared" si="276"/>
        <v>0</v>
      </c>
      <c r="AL172" s="163">
        <f t="shared" si="277"/>
        <v>0</v>
      </c>
      <c r="AM172" s="111"/>
      <c r="AN172" s="163">
        <f t="shared" ref="AN172:AQ172" si="306">SUM(AN173:AN174)</f>
        <v>0</v>
      </c>
      <c r="AO172" s="163">
        <f t="shared" si="306"/>
        <v>0</v>
      </c>
      <c r="AP172" s="163">
        <f t="shared" si="306"/>
        <v>0</v>
      </c>
      <c r="AQ172" s="163">
        <f t="shared" si="306"/>
        <v>0</v>
      </c>
      <c r="AR172" s="118">
        <f t="shared" si="278"/>
        <v>0</v>
      </c>
      <c r="AS172" s="118">
        <f t="shared" si="279"/>
        <v>0</v>
      </c>
      <c r="AT172" s="163">
        <f t="shared" si="280"/>
        <v>0</v>
      </c>
      <c r="AX172" s="164"/>
      <c r="AY172" s="164"/>
      <c r="AZ172" s="167"/>
      <c r="BA172" s="167"/>
      <c r="BB172" s="167"/>
      <c r="BC172" s="167"/>
    </row>
    <row r="173" spans="1:55" ht="12.6" customHeight="1">
      <c r="A173" s="101"/>
      <c r="B173" s="171" t="s">
        <v>232</v>
      </c>
      <c r="C173" s="171"/>
      <c r="D173" s="169"/>
      <c r="E173" s="169"/>
      <c r="F173" s="1"/>
      <c r="G173" s="80"/>
      <c r="H173" s="163">
        <f t="shared" ref="H173:K174" si="307">P173+X173+AF173+AN173</f>
        <v>0</v>
      </c>
      <c r="I173" s="163">
        <f t="shared" si="307"/>
        <v>0</v>
      </c>
      <c r="J173" s="163">
        <f t="shared" si="307"/>
        <v>0</v>
      </c>
      <c r="K173" s="163">
        <f t="shared" si="307"/>
        <v>0</v>
      </c>
      <c r="L173" s="118">
        <f t="shared" si="266"/>
        <v>0</v>
      </c>
      <c r="M173" s="118">
        <f t="shared" si="267"/>
        <v>0</v>
      </c>
      <c r="N173" s="163">
        <f t="shared" si="268"/>
        <v>0</v>
      </c>
      <c r="O173" s="110"/>
      <c r="P173" s="163">
        <f>INDEX([1]CPPY!$H173:$S173,'[1]Report-Date'!$B$2)</f>
        <v>0</v>
      </c>
      <c r="Q173" s="163">
        <f>INDEX('[1]Plan-Eco'!$H173:$S173,12)</f>
        <v>0</v>
      </c>
      <c r="R173" s="163">
        <f>INDEX('[1]Plan-Eco'!$H173:$S173,'[1]Report-Date'!$B$2)</f>
        <v>0</v>
      </c>
      <c r="S173" s="163">
        <f>INDEX('[1]Actual-Eco'!$H173:$S173,'[1]Report-Date'!$B$2)</f>
        <v>0</v>
      </c>
      <c r="T173" s="118">
        <f t="shared" si="269"/>
        <v>0</v>
      </c>
      <c r="U173" s="118">
        <f t="shared" si="270"/>
        <v>0</v>
      </c>
      <c r="V173" s="163">
        <f t="shared" si="271"/>
        <v>0</v>
      </c>
      <c r="W173" s="111"/>
      <c r="X173" s="163">
        <f>INDEX([1]CPPY!$V173:$AG173,'[1]Report-Date'!$B$2)</f>
        <v>0</v>
      </c>
      <c r="Y173" s="163">
        <f>INDEX('[1]Plan-Eco'!$V173:$AH173,12)</f>
        <v>0</v>
      </c>
      <c r="Z173" s="163">
        <f>INDEX('[1]Plan-Eco'!$V173:$AH173,'[1]Report-Date'!$B$2)</f>
        <v>0</v>
      </c>
      <c r="AA173" s="163">
        <f>INDEX('[1]Actual-Eco'!$V173:$AH173,'[1]Report-Date'!$B$2)</f>
        <v>0</v>
      </c>
      <c r="AB173" s="118">
        <f t="shared" si="272"/>
        <v>0</v>
      </c>
      <c r="AC173" s="118">
        <f t="shared" si="273"/>
        <v>0</v>
      </c>
      <c r="AD173" s="163">
        <f t="shared" si="274"/>
        <v>0</v>
      </c>
      <c r="AE173" s="111"/>
      <c r="AF173" s="163">
        <f>INDEX([1]CPPY!$AJ173:$AU173,'[1]Report-Date'!$B$2)</f>
        <v>0</v>
      </c>
      <c r="AG173" s="163">
        <f>INDEX('[1]Plan-Eco'!$AJ173:$AV173,12)</f>
        <v>0</v>
      </c>
      <c r="AH173" s="163">
        <f>INDEX('[1]Plan-Eco'!$AJ173:$AV173,'[1]Report-Date'!$B$2)</f>
        <v>0</v>
      </c>
      <c r="AI173" s="163">
        <f>INDEX('[1]Actual-Eco'!$AJ173:$AV173,'[1]Report-Date'!$B$2)</f>
        <v>0</v>
      </c>
      <c r="AJ173" s="118">
        <f t="shared" si="275"/>
        <v>0</v>
      </c>
      <c r="AK173" s="118">
        <f t="shared" si="276"/>
        <v>0</v>
      </c>
      <c r="AL173" s="163">
        <f t="shared" si="277"/>
        <v>0</v>
      </c>
      <c r="AM173" s="111"/>
      <c r="AN173" s="163">
        <f>INDEX([1]CPPY!$AX173:$BI173,'[1]Report-Date'!$B$2)</f>
        <v>0</v>
      </c>
      <c r="AO173" s="163">
        <f>INDEX('[1]Plan-Eco'!$AX173:$BI173,12)</f>
        <v>0</v>
      </c>
      <c r="AP173" s="163">
        <f>INDEX('[1]Plan-Eco'!$AX173:$BI173,'[1]Report-Date'!$B$2)</f>
        <v>0</v>
      </c>
      <c r="AQ173" s="163">
        <f>INDEX('[1]Actual-Eco'!$AX173:$BJ173,'[1]Report-Date'!$B$2)</f>
        <v>0</v>
      </c>
      <c r="AR173" s="118">
        <f t="shared" si="278"/>
        <v>0</v>
      </c>
      <c r="AS173" s="118">
        <f t="shared" si="279"/>
        <v>0</v>
      </c>
      <c r="AT173" s="163">
        <f t="shared" si="280"/>
        <v>0</v>
      </c>
      <c r="AX173" s="164"/>
      <c r="AY173" s="164"/>
      <c r="AZ173" s="174"/>
      <c r="BA173" s="174"/>
      <c r="BB173" s="174"/>
      <c r="BC173" s="174"/>
    </row>
    <row r="174" spans="1:55" ht="12.6" customHeight="1">
      <c r="A174" s="101"/>
      <c r="B174" s="171" t="s">
        <v>233</v>
      </c>
      <c r="C174" s="171"/>
      <c r="D174" s="169"/>
      <c r="E174" s="169"/>
      <c r="F174" s="1"/>
      <c r="G174" s="80"/>
      <c r="H174" s="163">
        <f t="shared" si="307"/>
        <v>-1720323.44655</v>
      </c>
      <c r="I174" s="163">
        <f t="shared" si="307"/>
        <v>-98791500</v>
      </c>
      <c r="J174" s="163">
        <f t="shared" si="307"/>
        <v>-86769325.329999998</v>
      </c>
      <c r="K174" s="163">
        <f t="shared" si="307"/>
        <v>-83687318.171899989</v>
      </c>
      <c r="L174" s="118">
        <f t="shared" si="266"/>
        <v>96.448045266713152</v>
      </c>
      <c r="M174" s="118">
        <f t="shared" si="267"/>
        <v>84.71105122596579</v>
      </c>
      <c r="N174" s="163">
        <f t="shared" si="268"/>
        <v>3082007.158100009</v>
      </c>
      <c r="O174" s="110"/>
      <c r="P174" s="163">
        <f>INDEX([1]CPPY!$H174:$S174,'[1]Report-Date'!$B$2)</f>
        <v>-1720323.44655</v>
      </c>
      <c r="Q174" s="163">
        <f>INDEX('[1]Plan-Eco'!$H174:$S174,12)</f>
        <v>-98791500</v>
      </c>
      <c r="R174" s="163">
        <f>INDEX('[1]Plan-Eco'!$H174:$S174,'[1]Report-Date'!$B$2)</f>
        <v>-86769325.329999998</v>
      </c>
      <c r="S174" s="163">
        <f>INDEX('[1]Actual-Eco'!$H174:$S174,'[1]Report-Date'!$B$2)</f>
        <v>-83687318.171899989</v>
      </c>
      <c r="T174" s="118">
        <f t="shared" si="269"/>
        <v>96.448045266713152</v>
      </c>
      <c r="U174" s="118">
        <f t="shared" si="270"/>
        <v>84.71105122596579</v>
      </c>
      <c r="V174" s="163">
        <f t="shared" si="271"/>
        <v>3082007.158100009</v>
      </c>
      <c r="W174" s="111"/>
      <c r="X174" s="163">
        <f>INDEX([1]CPPY!$V174:$AG174,'[1]Report-Date'!$B$2)</f>
        <v>0</v>
      </c>
      <c r="Y174" s="163">
        <f>INDEX('[1]Plan-Eco'!$V174:$AH174,12)</f>
        <v>0</v>
      </c>
      <c r="Z174" s="163">
        <f>INDEX('[1]Plan-Eco'!$V174:$AH174,'[1]Report-Date'!$B$2)</f>
        <v>0</v>
      </c>
      <c r="AA174" s="163">
        <f>INDEX('[1]Actual-Eco'!$V174:$AH174,'[1]Report-Date'!$B$2)</f>
        <v>0</v>
      </c>
      <c r="AB174" s="118">
        <f t="shared" si="272"/>
        <v>0</v>
      </c>
      <c r="AC174" s="118">
        <f t="shared" si="273"/>
        <v>0</v>
      </c>
      <c r="AD174" s="163">
        <f t="shared" si="274"/>
        <v>0</v>
      </c>
      <c r="AE174" s="111"/>
      <c r="AF174" s="163">
        <f>INDEX([1]CPPY!$AJ174:$AU174,'[1]Report-Date'!$B$2)</f>
        <v>0</v>
      </c>
      <c r="AG174" s="163">
        <f>INDEX('[1]Plan-Eco'!$AJ174:$AV174,12)</f>
        <v>0</v>
      </c>
      <c r="AH174" s="163">
        <f>INDEX('[1]Plan-Eco'!$AJ174:$AV174,'[1]Report-Date'!$B$2)</f>
        <v>0</v>
      </c>
      <c r="AI174" s="163">
        <f>INDEX('[1]Actual-Eco'!$AJ174:$AV174,'[1]Report-Date'!$B$2)</f>
        <v>0</v>
      </c>
      <c r="AJ174" s="118">
        <f t="shared" si="275"/>
        <v>0</v>
      </c>
      <c r="AK174" s="118">
        <f t="shared" si="276"/>
        <v>0</v>
      </c>
      <c r="AL174" s="163">
        <f t="shared" si="277"/>
        <v>0</v>
      </c>
      <c r="AM174" s="111"/>
      <c r="AN174" s="163">
        <f>INDEX([1]CPPY!$AX174:$BI174,'[1]Report-Date'!$B$2)</f>
        <v>0</v>
      </c>
      <c r="AO174" s="163">
        <f>INDEX('[1]Plan-Eco'!$AX174:$BI174,12)</f>
        <v>0</v>
      </c>
      <c r="AP174" s="163">
        <f>INDEX('[1]Plan-Eco'!$AX174:$BI174,'[1]Report-Date'!$B$2)</f>
        <v>0</v>
      </c>
      <c r="AQ174" s="163">
        <f>INDEX('[1]Actual-Eco'!$AX174:$BJ174,'[1]Report-Date'!$B$2)</f>
        <v>0</v>
      </c>
      <c r="AR174" s="118">
        <f t="shared" si="278"/>
        <v>0</v>
      </c>
      <c r="AS174" s="118">
        <f t="shared" si="279"/>
        <v>0</v>
      </c>
      <c r="AT174" s="163">
        <f t="shared" si="280"/>
        <v>0</v>
      </c>
      <c r="AX174" s="164"/>
      <c r="AY174" s="164"/>
      <c r="AZ174" s="167"/>
      <c r="BA174" s="167"/>
      <c r="BB174" s="167"/>
      <c r="BC174" s="167"/>
    </row>
    <row r="175" spans="1:55" ht="12.6" customHeight="1">
      <c r="A175" s="101"/>
      <c r="B175" s="168" t="s">
        <v>242</v>
      </c>
      <c r="C175" s="168"/>
      <c r="D175" s="168"/>
      <c r="E175" s="168"/>
      <c r="F175" s="1"/>
      <c r="G175" s="162">
        <f>SUM(G176)</f>
        <v>0</v>
      </c>
      <c r="H175" s="163">
        <f>SUM(H176)</f>
        <v>150222655.65737998</v>
      </c>
      <c r="I175" s="163">
        <f t="shared" ref="I175:K175" si="308">SUM(I176)</f>
        <v>161008707.60000002</v>
      </c>
      <c r="J175" s="163">
        <f t="shared" si="308"/>
        <v>44378142.899999991</v>
      </c>
      <c r="K175" s="163">
        <f t="shared" si="308"/>
        <v>12800649.752420016</v>
      </c>
      <c r="L175" s="118">
        <f t="shared" si="266"/>
        <v>28.844491715808186</v>
      </c>
      <c r="M175" s="118">
        <f t="shared" si="267"/>
        <v>7.9502841450172683</v>
      </c>
      <c r="N175" s="163">
        <f t="shared" si="268"/>
        <v>-31577493.147579975</v>
      </c>
      <c r="O175" s="110"/>
      <c r="P175" s="163">
        <f t="shared" ref="P175:S175" si="309">SUM(P176)</f>
        <v>150221135.65737998</v>
      </c>
      <c r="Q175" s="163">
        <f t="shared" si="309"/>
        <v>161008707.60000002</v>
      </c>
      <c r="R175" s="163">
        <f t="shared" si="309"/>
        <v>39059950.899999991</v>
      </c>
      <c r="S175" s="163">
        <f t="shared" si="309"/>
        <v>12800649.752420016</v>
      </c>
      <c r="T175" s="118">
        <f t="shared" si="269"/>
        <v>32.771801954364513</v>
      </c>
      <c r="U175" s="118">
        <f t="shared" si="270"/>
        <v>7.9502841450172683</v>
      </c>
      <c r="V175" s="163">
        <f t="shared" si="271"/>
        <v>-26259301.147579975</v>
      </c>
      <c r="W175" s="111"/>
      <c r="X175" s="163">
        <f t="shared" ref="X175:AA175" si="310">SUM(X176)</f>
        <v>1520</v>
      </c>
      <c r="Y175" s="163">
        <f t="shared" si="310"/>
        <v>0</v>
      </c>
      <c r="Z175" s="163">
        <f t="shared" si="310"/>
        <v>5318192</v>
      </c>
      <c r="AA175" s="163">
        <f t="shared" si="310"/>
        <v>0</v>
      </c>
      <c r="AB175" s="118">
        <f t="shared" si="272"/>
        <v>0</v>
      </c>
      <c r="AC175" s="118">
        <f t="shared" si="273"/>
        <v>0</v>
      </c>
      <c r="AD175" s="163">
        <f t="shared" si="274"/>
        <v>-5318192</v>
      </c>
      <c r="AE175" s="111"/>
      <c r="AF175" s="163">
        <f t="shared" ref="AF175:AI175" si="311">SUM(AF176)</f>
        <v>0</v>
      </c>
      <c r="AG175" s="163">
        <f t="shared" si="311"/>
        <v>0</v>
      </c>
      <c r="AH175" s="163">
        <f t="shared" si="311"/>
        <v>0</v>
      </c>
      <c r="AI175" s="163">
        <f t="shared" si="311"/>
        <v>0</v>
      </c>
      <c r="AJ175" s="118">
        <f t="shared" si="275"/>
        <v>0</v>
      </c>
      <c r="AK175" s="118">
        <f t="shared" si="276"/>
        <v>0</v>
      </c>
      <c r="AL175" s="163">
        <f t="shared" si="277"/>
        <v>0</v>
      </c>
      <c r="AM175" s="111"/>
      <c r="AN175" s="163">
        <f t="shared" ref="AN175:AQ175" si="312">SUM(AN176)</f>
        <v>0</v>
      </c>
      <c r="AO175" s="163">
        <f t="shared" si="312"/>
        <v>0</v>
      </c>
      <c r="AP175" s="163">
        <f t="shared" si="312"/>
        <v>0</v>
      </c>
      <c r="AQ175" s="163">
        <f t="shared" si="312"/>
        <v>0</v>
      </c>
      <c r="AR175" s="118">
        <f t="shared" si="278"/>
        <v>0</v>
      </c>
      <c r="AS175" s="118">
        <f t="shared" si="279"/>
        <v>0</v>
      </c>
      <c r="AT175" s="163">
        <f t="shared" si="280"/>
        <v>0</v>
      </c>
      <c r="AX175" s="164"/>
      <c r="AY175" s="164"/>
      <c r="AZ175" s="165"/>
      <c r="BA175" s="165"/>
      <c r="BB175" s="165"/>
      <c r="BC175" s="165"/>
    </row>
    <row r="176" spans="1:55" ht="12.6" customHeight="1">
      <c r="A176" s="101"/>
      <c r="B176" s="169" t="s">
        <v>243</v>
      </c>
      <c r="C176" s="169"/>
      <c r="D176" s="169"/>
      <c r="E176" s="169"/>
      <c r="F176" s="1"/>
      <c r="G176" s="162">
        <f>SUM(G177:G178)</f>
        <v>0</v>
      </c>
      <c r="H176" s="163">
        <f>SUM(H177:H178)</f>
        <v>150222655.65737998</v>
      </c>
      <c r="I176" s="163">
        <f t="shared" ref="I176:K176" si="313">SUM(I177:I178)</f>
        <v>161008707.60000002</v>
      </c>
      <c r="J176" s="163">
        <f t="shared" si="313"/>
        <v>44378142.899999991</v>
      </c>
      <c r="K176" s="163">
        <f t="shared" si="313"/>
        <v>12800649.752420016</v>
      </c>
      <c r="L176" s="118">
        <f t="shared" si="266"/>
        <v>28.844491715808186</v>
      </c>
      <c r="M176" s="118">
        <f t="shared" si="267"/>
        <v>7.9502841450172683</v>
      </c>
      <c r="N176" s="163">
        <f t="shared" si="268"/>
        <v>-31577493.147579975</v>
      </c>
      <c r="O176" s="110"/>
      <c r="P176" s="163">
        <f t="shared" ref="P176:S176" si="314">SUM(P177:P178)</f>
        <v>150221135.65737998</v>
      </c>
      <c r="Q176" s="163">
        <f t="shared" si="314"/>
        <v>161008707.60000002</v>
      </c>
      <c r="R176" s="163">
        <f t="shared" si="314"/>
        <v>39059950.899999991</v>
      </c>
      <c r="S176" s="163">
        <f t="shared" si="314"/>
        <v>12800649.752420016</v>
      </c>
      <c r="T176" s="118">
        <f t="shared" si="269"/>
        <v>32.771801954364513</v>
      </c>
      <c r="U176" s="118">
        <f t="shared" si="270"/>
        <v>7.9502841450172683</v>
      </c>
      <c r="V176" s="163">
        <f t="shared" si="271"/>
        <v>-26259301.147579975</v>
      </c>
      <c r="W176" s="111"/>
      <c r="X176" s="163">
        <f t="shared" ref="X176:AA176" si="315">SUM(X177:X178)</f>
        <v>1520</v>
      </c>
      <c r="Y176" s="163">
        <f t="shared" si="315"/>
        <v>0</v>
      </c>
      <c r="Z176" s="163">
        <f t="shared" si="315"/>
        <v>5318192</v>
      </c>
      <c r="AA176" s="163">
        <f t="shared" si="315"/>
        <v>0</v>
      </c>
      <c r="AB176" s="118">
        <f t="shared" si="272"/>
        <v>0</v>
      </c>
      <c r="AC176" s="118">
        <f t="shared" si="273"/>
        <v>0</v>
      </c>
      <c r="AD176" s="163">
        <f t="shared" si="274"/>
        <v>-5318192</v>
      </c>
      <c r="AE176" s="111"/>
      <c r="AF176" s="163">
        <f t="shared" ref="AF176:AI176" si="316">SUM(AF177:AF178)</f>
        <v>0</v>
      </c>
      <c r="AG176" s="163">
        <f t="shared" si="316"/>
        <v>0</v>
      </c>
      <c r="AH176" s="163">
        <f t="shared" si="316"/>
        <v>0</v>
      </c>
      <c r="AI176" s="163">
        <f t="shared" si="316"/>
        <v>0</v>
      </c>
      <c r="AJ176" s="118">
        <f t="shared" si="275"/>
        <v>0</v>
      </c>
      <c r="AK176" s="118">
        <f t="shared" si="276"/>
        <v>0</v>
      </c>
      <c r="AL176" s="163">
        <f t="shared" si="277"/>
        <v>0</v>
      </c>
      <c r="AM176" s="111"/>
      <c r="AN176" s="163">
        <f t="shared" ref="AN176:AQ176" si="317">SUM(AN177:AN178)</f>
        <v>0</v>
      </c>
      <c r="AO176" s="163">
        <f t="shared" si="317"/>
        <v>0</v>
      </c>
      <c r="AP176" s="163">
        <f t="shared" si="317"/>
        <v>0</v>
      </c>
      <c r="AQ176" s="163">
        <f t="shared" si="317"/>
        <v>0</v>
      </c>
      <c r="AR176" s="118">
        <f t="shared" si="278"/>
        <v>0</v>
      </c>
      <c r="AS176" s="118">
        <f t="shared" si="279"/>
        <v>0</v>
      </c>
      <c r="AT176" s="163">
        <f t="shared" si="280"/>
        <v>0</v>
      </c>
      <c r="AX176" s="164"/>
      <c r="AY176" s="164"/>
      <c r="AZ176" s="167"/>
      <c r="BA176" s="167"/>
      <c r="BB176" s="167"/>
      <c r="BC176" s="167"/>
    </row>
    <row r="177" spans="1:58" ht="12.6" customHeight="1">
      <c r="A177" s="101"/>
      <c r="B177" s="171" t="s">
        <v>244</v>
      </c>
      <c r="C177" s="171"/>
      <c r="D177" s="171"/>
      <c r="E177" s="171"/>
      <c r="F177" s="1"/>
      <c r="G177" s="80"/>
      <c r="H177" s="163">
        <f t="shared" ref="H177:K180" si="318">P177+X177+AF177+AN177</f>
        <v>191506116.53</v>
      </c>
      <c r="I177" s="163">
        <f t="shared" si="318"/>
        <v>289971107.60000002</v>
      </c>
      <c r="J177" s="163">
        <f t="shared" si="318"/>
        <v>104001722.5</v>
      </c>
      <c r="K177" s="163">
        <f t="shared" si="318"/>
        <v>69935882.285100013</v>
      </c>
      <c r="L177" s="118">
        <f t="shared" si="266"/>
        <v>67.244926914647991</v>
      </c>
      <c r="M177" s="118">
        <f t="shared" si="267"/>
        <v>24.118224351362933</v>
      </c>
      <c r="N177" s="163">
        <f t="shared" si="268"/>
        <v>-34065840.214899987</v>
      </c>
      <c r="O177" s="110"/>
      <c r="P177" s="163">
        <f>INDEX([1]CPPY!$H177:$S177,'[1]Report-Date'!$B$2)</f>
        <v>191504596.53</v>
      </c>
      <c r="Q177" s="163">
        <f>INDEX('[1]Plan-Eco'!$H177:$S177,12)</f>
        <v>289971107.60000002</v>
      </c>
      <c r="R177" s="163">
        <f>INDEX('[1]Plan-Eco'!$H177:$S177,'[1]Report-Date'!$B$2)</f>
        <v>98683530.5</v>
      </c>
      <c r="S177" s="163">
        <f>INDEX('[1]Actual-Eco'!$H177:$S177,'[1]Report-Date'!$B$2)</f>
        <v>69935882.285100013</v>
      </c>
      <c r="T177" s="118">
        <f t="shared" si="269"/>
        <v>70.868849068082355</v>
      </c>
      <c r="U177" s="118">
        <f t="shared" si="270"/>
        <v>24.118224351362933</v>
      </c>
      <c r="V177" s="163">
        <f t="shared" si="271"/>
        <v>-28747648.214899987</v>
      </c>
      <c r="W177" s="111"/>
      <c r="X177" s="163">
        <f>INDEX([1]CPPY!$V177:$AG177,'[1]Report-Date'!$B$2)</f>
        <v>1520</v>
      </c>
      <c r="Y177" s="163">
        <f>INDEX('[1]Plan-Eco'!$V177:$AH177,12)</f>
        <v>0</v>
      </c>
      <c r="Z177" s="163">
        <f>INDEX('[1]Plan-Eco'!$V177:$AH177,'[1]Report-Date'!$B$2)</f>
        <v>5318192</v>
      </c>
      <c r="AA177" s="163">
        <f>INDEX('[1]Actual-Eco'!$V177:$AH177,'[1]Report-Date'!$B$2)</f>
        <v>0</v>
      </c>
      <c r="AB177" s="118">
        <f t="shared" si="272"/>
        <v>0</v>
      </c>
      <c r="AC177" s="118">
        <f t="shared" si="273"/>
        <v>0</v>
      </c>
      <c r="AD177" s="163">
        <f t="shared" si="274"/>
        <v>-5318192</v>
      </c>
      <c r="AE177" s="111"/>
      <c r="AF177" s="163">
        <f>INDEX([1]CPPY!$AJ177:$AU177,'[1]Report-Date'!$B$2)</f>
        <v>0</v>
      </c>
      <c r="AG177" s="163">
        <f>INDEX('[1]Plan-Eco'!$AJ177:$AV177,12)</f>
        <v>0</v>
      </c>
      <c r="AH177" s="163">
        <f>INDEX('[1]Plan-Eco'!$AJ177:$AV177,'[1]Report-Date'!$B$2)</f>
        <v>0</v>
      </c>
      <c r="AI177" s="163">
        <f>INDEX('[1]Actual-Eco'!$AJ177:$AV177,'[1]Report-Date'!$B$2)</f>
        <v>0</v>
      </c>
      <c r="AJ177" s="118">
        <f t="shared" si="275"/>
        <v>0</v>
      </c>
      <c r="AK177" s="118">
        <f t="shared" si="276"/>
        <v>0</v>
      </c>
      <c r="AL177" s="163">
        <f t="shared" si="277"/>
        <v>0</v>
      </c>
      <c r="AM177" s="111"/>
      <c r="AN177" s="163">
        <f>INDEX([1]CPPY!$AX177:$BI177,'[1]Report-Date'!$B$2)</f>
        <v>0</v>
      </c>
      <c r="AO177" s="163">
        <f>INDEX('[1]Plan-Eco'!$AX177:$BI177,12)</f>
        <v>0</v>
      </c>
      <c r="AP177" s="163">
        <f>INDEX('[1]Plan-Eco'!$AX177:$BI177,'[1]Report-Date'!$B$2)</f>
        <v>0</v>
      </c>
      <c r="AQ177" s="163">
        <f>INDEX('[1]Actual-Eco'!$AX177:$BJ177,'[1]Report-Date'!$B$2)</f>
        <v>0</v>
      </c>
      <c r="AR177" s="118">
        <f t="shared" si="278"/>
        <v>0</v>
      </c>
      <c r="AS177" s="118">
        <f t="shared" si="279"/>
        <v>0</v>
      </c>
      <c r="AT177" s="163">
        <f t="shared" si="280"/>
        <v>0</v>
      </c>
      <c r="AX177" s="164"/>
      <c r="AY177" s="164"/>
      <c r="AZ177" s="165"/>
      <c r="BA177" s="165"/>
      <c r="BB177" s="165"/>
      <c r="BC177" s="165"/>
    </row>
    <row r="178" spans="1:58" ht="12.6" customHeight="1">
      <c r="A178" s="101"/>
      <c r="B178" s="171" t="s">
        <v>233</v>
      </c>
      <c r="C178" s="171"/>
      <c r="D178" s="171"/>
      <c r="E178" s="171"/>
      <c r="F178" s="1"/>
      <c r="G178" s="80"/>
      <c r="H178" s="163">
        <f t="shared" si="318"/>
        <v>-41283460.872620001</v>
      </c>
      <c r="I178" s="163">
        <f t="shared" si="318"/>
        <v>-128962400</v>
      </c>
      <c r="J178" s="163">
        <f t="shared" si="318"/>
        <v>-59623579.600000009</v>
      </c>
      <c r="K178" s="163">
        <f t="shared" si="318"/>
        <v>-57135232.532679997</v>
      </c>
      <c r="L178" s="118">
        <f t="shared" si="266"/>
        <v>95.826572164882208</v>
      </c>
      <c r="M178" s="118">
        <f t="shared" si="267"/>
        <v>44.303791285428929</v>
      </c>
      <c r="N178" s="163">
        <f t="shared" si="268"/>
        <v>2488347.0673200116</v>
      </c>
      <c r="O178" s="110"/>
      <c r="P178" s="163">
        <f>INDEX([1]CPPY!$H178:$S178,'[1]Report-Date'!$B$2)</f>
        <v>-41283460.872620001</v>
      </c>
      <c r="Q178" s="163">
        <f>INDEX('[1]Plan-Eco'!$H178:$S178,12)</f>
        <v>-128962400</v>
      </c>
      <c r="R178" s="163">
        <f>INDEX('[1]Plan-Eco'!$H178:$S178,'[1]Report-Date'!$B$2)</f>
        <v>-59623579.600000009</v>
      </c>
      <c r="S178" s="163">
        <f>INDEX('[1]Actual-Eco'!$H178:$S178,'[1]Report-Date'!$B$2)</f>
        <v>-57135232.532679997</v>
      </c>
      <c r="T178" s="118">
        <f t="shared" si="269"/>
        <v>95.826572164882208</v>
      </c>
      <c r="U178" s="118">
        <f t="shared" si="270"/>
        <v>44.303791285428929</v>
      </c>
      <c r="V178" s="163">
        <f t="shared" si="271"/>
        <v>2488347.0673200116</v>
      </c>
      <c r="W178" s="111"/>
      <c r="X178" s="163">
        <f>INDEX([1]CPPY!$V178:$AG178,'[1]Report-Date'!$B$2)</f>
        <v>0</v>
      </c>
      <c r="Y178" s="163">
        <f>INDEX('[1]Plan-Eco'!$V178:$AH178,12)</f>
        <v>0</v>
      </c>
      <c r="Z178" s="163">
        <f>INDEX('[1]Plan-Eco'!$V178:$AH178,'[1]Report-Date'!$B$2)</f>
        <v>0</v>
      </c>
      <c r="AA178" s="163">
        <f>INDEX('[1]Actual-Eco'!$V178:$AH178,'[1]Report-Date'!$B$2)</f>
        <v>0</v>
      </c>
      <c r="AB178" s="118">
        <f t="shared" si="272"/>
        <v>0</v>
      </c>
      <c r="AC178" s="118">
        <f t="shared" si="273"/>
        <v>0</v>
      </c>
      <c r="AD178" s="163">
        <f t="shared" si="274"/>
        <v>0</v>
      </c>
      <c r="AE178" s="111"/>
      <c r="AF178" s="163">
        <f>INDEX([1]CPPY!$AJ178:$AU178,'[1]Report-Date'!$B$2)</f>
        <v>0</v>
      </c>
      <c r="AG178" s="163">
        <f>INDEX('[1]Plan-Eco'!$AJ178:$AV178,12)</f>
        <v>0</v>
      </c>
      <c r="AH178" s="163">
        <f>INDEX('[1]Plan-Eco'!$AJ178:$AV178,'[1]Report-Date'!$B$2)</f>
        <v>0</v>
      </c>
      <c r="AI178" s="163">
        <f>INDEX('[1]Actual-Eco'!$AJ178:$AV178,'[1]Report-Date'!$B$2)</f>
        <v>0</v>
      </c>
      <c r="AJ178" s="118">
        <f t="shared" si="275"/>
        <v>0</v>
      </c>
      <c r="AK178" s="118">
        <f t="shared" si="276"/>
        <v>0</v>
      </c>
      <c r="AL178" s="163">
        <f t="shared" si="277"/>
        <v>0</v>
      </c>
      <c r="AM178" s="111"/>
      <c r="AN178" s="163">
        <f>INDEX([1]CPPY!$AX178:$BI178,'[1]Report-Date'!$B$2)</f>
        <v>0</v>
      </c>
      <c r="AO178" s="163">
        <f>INDEX('[1]Plan-Eco'!$AX178:$BI178,12)</f>
        <v>0</v>
      </c>
      <c r="AP178" s="163">
        <f>INDEX('[1]Plan-Eco'!$AX178:$BI178,'[1]Report-Date'!$B$2)</f>
        <v>0</v>
      </c>
      <c r="AQ178" s="163">
        <f>INDEX('[1]Actual-Eco'!$AX178:$BJ178,'[1]Report-Date'!$B$2)</f>
        <v>0</v>
      </c>
      <c r="AR178" s="118">
        <f t="shared" si="278"/>
        <v>0</v>
      </c>
      <c r="AS178" s="118">
        <f t="shared" si="279"/>
        <v>0</v>
      </c>
      <c r="AT178" s="163">
        <f t="shared" si="280"/>
        <v>0</v>
      </c>
      <c r="AX178" s="164"/>
      <c r="AY178" s="164"/>
      <c r="AZ178" s="175"/>
      <c r="BA178" s="175"/>
      <c r="BB178" s="175"/>
      <c r="BC178" s="175"/>
    </row>
    <row r="179" spans="1:58" ht="12.6" customHeight="1">
      <c r="A179" s="101"/>
      <c r="B179" s="101" t="s">
        <v>245</v>
      </c>
      <c r="C179" s="168"/>
      <c r="D179" s="101"/>
      <c r="E179" s="101"/>
      <c r="F179" s="1"/>
      <c r="G179" s="80"/>
      <c r="H179" s="163">
        <f t="shared" si="318"/>
        <v>-3700000</v>
      </c>
      <c r="I179" s="163">
        <f t="shared" si="318"/>
        <v>216254400</v>
      </c>
      <c r="J179" s="163">
        <f t="shared" si="318"/>
        <v>106876350</v>
      </c>
      <c r="K179" s="163">
        <f t="shared" si="318"/>
        <v>0</v>
      </c>
      <c r="L179" s="118">
        <f t="shared" si="266"/>
        <v>0</v>
      </c>
      <c r="M179" s="118">
        <f t="shared" si="267"/>
        <v>0</v>
      </c>
      <c r="N179" s="163">
        <f t="shared" si="268"/>
        <v>-106876350</v>
      </c>
      <c r="O179" s="110"/>
      <c r="P179" s="163">
        <f>INDEX([1]CPPY!$H179:$S179,'[1]Report-Date'!$B$2)</f>
        <v>0</v>
      </c>
      <c r="Q179" s="163">
        <f>INDEX('[1]Plan-Eco'!$H179:$S179,12)</f>
        <v>216254400</v>
      </c>
      <c r="R179" s="163">
        <f>INDEX('[1]Plan-Eco'!$H179:$S179,'[1]Report-Date'!$B$2)</f>
        <v>106876350</v>
      </c>
      <c r="S179" s="163">
        <f>INDEX('[1]Actual-Eco'!$H179:$S179,'[1]Report-Date'!$B$2)</f>
        <v>0</v>
      </c>
      <c r="T179" s="118">
        <f t="shared" si="269"/>
        <v>0</v>
      </c>
      <c r="U179" s="118">
        <f t="shared" si="270"/>
        <v>0</v>
      </c>
      <c r="V179" s="163">
        <f t="shared" si="271"/>
        <v>-106876350</v>
      </c>
      <c r="W179" s="111"/>
      <c r="X179" s="163">
        <f>INDEX([1]CPPY!$V179:$AG179,'[1]Report-Date'!$B$2)</f>
        <v>0</v>
      </c>
      <c r="Y179" s="163">
        <f>INDEX('[1]Plan-Eco'!$V179:$AH179,12)</f>
        <v>0</v>
      </c>
      <c r="Z179" s="163">
        <f>INDEX('[1]Plan-Eco'!$V179:$AH179,'[1]Report-Date'!$B$2)</f>
        <v>0</v>
      </c>
      <c r="AA179" s="163">
        <f>INDEX('[1]Actual-Eco'!$V179:$AH179,'[1]Report-Date'!$B$2)</f>
        <v>0</v>
      </c>
      <c r="AB179" s="118">
        <f t="shared" si="272"/>
        <v>0</v>
      </c>
      <c r="AC179" s="118">
        <f t="shared" si="273"/>
        <v>0</v>
      </c>
      <c r="AD179" s="163">
        <f t="shared" si="274"/>
        <v>0</v>
      </c>
      <c r="AE179" s="111"/>
      <c r="AF179" s="163">
        <f>INDEX([1]CPPY!$AJ179:$AU179,'[1]Report-Date'!$B$2)</f>
        <v>-3700000</v>
      </c>
      <c r="AG179" s="163">
        <f>INDEX('[1]Plan-Eco'!$AJ179:$AV179,12)</f>
        <v>0</v>
      </c>
      <c r="AH179" s="163">
        <f>INDEX('[1]Plan-Eco'!$AJ179:$AV179,'[1]Report-Date'!$B$2)</f>
        <v>0</v>
      </c>
      <c r="AI179" s="163">
        <f>INDEX('[1]Actual-Eco'!$AJ179:$AV179,'[1]Report-Date'!$B$2)</f>
        <v>0</v>
      </c>
      <c r="AJ179" s="118">
        <f t="shared" si="275"/>
        <v>0</v>
      </c>
      <c r="AK179" s="118">
        <f t="shared" si="276"/>
        <v>0</v>
      </c>
      <c r="AL179" s="163">
        <f t="shared" si="277"/>
        <v>0</v>
      </c>
      <c r="AM179" s="111"/>
      <c r="AN179" s="163">
        <f>INDEX([1]CPPY!$AX179:$BI179,'[1]Report-Date'!$B$2)</f>
        <v>0</v>
      </c>
      <c r="AO179" s="163">
        <f>INDEX('[1]Plan-Eco'!$AX179:$BI179,12)</f>
        <v>0</v>
      </c>
      <c r="AP179" s="163">
        <f>INDEX('[1]Plan-Eco'!$AX179:$BI179,'[1]Report-Date'!$B$2)</f>
        <v>0</v>
      </c>
      <c r="AQ179" s="163">
        <f>INDEX('[1]Actual-Eco'!$AX179:$BJ179,'[1]Report-Date'!$B$2)</f>
        <v>0</v>
      </c>
      <c r="AR179" s="118">
        <f t="shared" si="278"/>
        <v>0</v>
      </c>
      <c r="AS179" s="118">
        <f t="shared" si="279"/>
        <v>0</v>
      </c>
      <c r="AT179" s="163">
        <f t="shared" si="280"/>
        <v>0</v>
      </c>
    </row>
    <row r="180" spans="1:58" ht="12.6" customHeight="1">
      <c r="A180" s="15"/>
      <c r="B180" s="15" t="s">
        <v>246</v>
      </c>
      <c r="C180" s="176"/>
      <c r="D180" s="15"/>
      <c r="E180" s="15"/>
      <c r="F180" s="15"/>
      <c r="G180" s="177"/>
      <c r="H180" s="178">
        <f t="shared" si="318"/>
        <v>0</v>
      </c>
      <c r="I180" s="178">
        <f t="shared" si="318"/>
        <v>-369843800</v>
      </c>
      <c r="J180" s="178">
        <f t="shared" si="318"/>
        <v>-78564600</v>
      </c>
      <c r="K180" s="178">
        <f t="shared" si="318"/>
        <v>-61001384.172579996</v>
      </c>
      <c r="L180" s="179">
        <f t="shared" si="266"/>
        <v>77.644873355913475</v>
      </c>
      <c r="M180" s="179">
        <f t="shared" si="267"/>
        <v>16.493823655440483</v>
      </c>
      <c r="N180" s="178">
        <f t="shared" si="268"/>
        <v>17563215.827420004</v>
      </c>
      <c r="O180" s="110"/>
      <c r="P180" s="178">
        <f>INDEX([1]CPPY!$H180:$S180,'[1]Report-Date'!$B$2)</f>
        <v>0</v>
      </c>
      <c r="Q180" s="178">
        <f>INDEX('[1]Plan-Eco'!$H180:$S180,12)</f>
        <v>-212714700</v>
      </c>
      <c r="R180" s="178">
        <f>INDEX('[1]Plan-Eco'!$H180:$S180,'[1]Report-Date'!$B$2)</f>
        <v>0</v>
      </c>
      <c r="S180" s="178">
        <f>INDEX('[1]Actual-Eco'!$H180:$S180,'[1]Report-Date'!$B$2)</f>
        <v>0</v>
      </c>
      <c r="T180" s="179">
        <f t="shared" si="269"/>
        <v>0</v>
      </c>
      <c r="U180" s="179">
        <f t="shared" si="270"/>
        <v>0</v>
      </c>
      <c r="V180" s="178">
        <f t="shared" si="271"/>
        <v>0</v>
      </c>
      <c r="W180" s="111"/>
      <c r="X180" s="178">
        <f>INDEX([1]CPPY!$V180:$AG180,'[1]Report-Date'!$B$2)</f>
        <v>0</v>
      </c>
      <c r="Y180" s="178">
        <f>INDEX('[1]Plan-Eco'!$V180:$AH180,12)</f>
        <v>0</v>
      </c>
      <c r="Z180" s="178">
        <f>INDEX('[1]Plan-Eco'!$V180:$AH180,'[1]Report-Date'!$B$2)</f>
        <v>0</v>
      </c>
      <c r="AA180" s="178">
        <f>INDEX('[1]Actual-Eco'!$V180:$AH180,'[1]Report-Date'!$B$2)</f>
        <v>0</v>
      </c>
      <c r="AB180" s="179">
        <f t="shared" si="272"/>
        <v>0</v>
      </c>
      <c r="AC180" s="179">
        <f t="shared" si="273"/>
        <v>0</v>
      </c>
      <c r="AD180" s="178">
        <f t="shared" si="274"/>
        <v>0</v>
      </c>
      <c r="AE180" s="111"/>
      <c r="AF180" s="178">
        <f>INDEX([1]CPPY!$AJ180:$AU180,'[1]Report-Date'!$B$2)</f>
        <v>0</v>
      </c>
      <c r="AG180" s="178">
        <f>INDEX('[1]Plan-Eco'!$AJ180:$AV180,12)</f>
        <v>-157129100</v>
      </c>
      <c r="AH180" s="178">
        <f>INDEX('[1]Plan-Eco'!$AJ180:$AV180,'[1]Report-Date'!$B$2)</f>
        <v>-78564600</v>
      </c>
      <c r="AI180" s="178">
        <f>INDEX('[1]Actual-Eco'!$AJ180:$AV180,'[1]Report-Date'!$B$2)</f>
        <v>-61001384.172579996</v>
      </c>
      <c r="AJ180" s="179">
        <f t="shared" si="275"/>
        <v>77.644873355913475</v>
      </c>
      <c r="AK180" s="179">
        <f t="shared" si="276"/>
        <v>38.822461385306731</v>
      </c>
      <c r="AL180" s="178">
        <f t="shared" si="277"/>
        <v>17563215.827420004</v>
      </c>
      <c r="AM180" s="111"/>
      <c r="AN180" s="178">
        <f>INDEX([1]CPPY!$AX180:$BI180,'[1]Report-Date'!$B$2)</f>
        <v>0</v>
      </c>
      <c r="AO180" s="178">
        <f>INDEX('[1]Plan-Eco'!$AX180:$BI180,12)</f>
        <v>0</v>
      </c>
      <c r="AP180" s="178">
        <f>INDEX('[1]Plan-Eco'!$AX180:$BI180,'[1]Report-Date'!$B$2)</f>
        <v>0</v>
      </c>
      <c r="AQ180" s="178">
        <f>INDEX('[1]Actual-Eco'!$AX180:$BJ180,'[1]Report-Date'!$B$2)</f>
        <v>0</v>
      </c>
      <c r="AR180" s="179">
        <f t="shared" si="278"/>
        <v>0</v>
      </c>
      <c r="AS180" s="179">
        <f t="shared" si="279"/>
        <v>0</v>
      </c>
      <c r="AT180" s="178">
        <f t="shared" si="280"/>
        <v>0</v>
      </c>
    </row>
    <row r="181" spans="1:58" s="181" customFormat="1" ht="12.6" customHeight="1">
      <c r="A181" s="180"/>
      <c r="B181" s="180"/>
      <c r="C181" s="180"/>
      <c r="D181" s="180"/>
      <c r="E181" s="180"/>
      <c r="F181" s="180"/>
      <c r="G181" s="8"/>
      <c r="O181"/>
      <c r="P181" s="182"/>
      <c r="Q181" s="182"/>
      <c r="R181" s="182"/>
      <c r="S181" s="182"/>
      <c r="T181" s="182"/>
      <c r="U181" s="182"/>
      <c r="V181" s="182"/>
      <c r="W181" s="2"/>
      <c r="X181" s="182"/>
      <c r="Y181" s="182"/>
      <c r="Z181" s="182"/>
      <c r="AA181" s="182"/>
      <c r="AB181" s="183"/>
      <c r="AC181" s="183"/>
      <c r="AD181" s="183"/>
      <c r="AE181" s="2"/>
      <c r="AF181" s="183"/>
      <c r="AG181" s="182"/>
      <c r="AH181" s="182"/>
      <c r="AI181" s="182"/>
      <c r="AJ181" s="182"/>
      <c r="AK181" s="182"/>
      <c r="AL181" s="182"/>
      <c r="AM181" s="2"/>
      <c r="AN181" s="182"/>
      <c r="AO181" s="182"/>
      <c r="AP181" s="182"/>
      <c r="AQ181" s="182"/>
      <c r="AR181" s="182"/>
      <c r="AS181" s="182"/>
      <c r="AT181" s="182"/>
      <c r="AX181" s="8"/>
      <c r="AY181" s="8"/>
      <c r="AZ181" s="8"/>
      <c r="BA181" s="8"/>
      <c r="BB181" s="8"/>
      <c r="BC181" s="8"/>
      <c r="BD181" s="8"/>
      <c r="BE181" s="8"/>
      <c r="BF181" s="8"/>
    </row>
    <row r="182" spans="1:58" s="181" customFormat="1" ht="12.6" customHeight="1">
      <c r="A182" s="180"/>
      <c r="B182" s="180"/>
      <c r="C182" s="180"/>
      <c r="D182" s="180"/>
      <c r="E182" s="180"/>
      <c r="F182" s="180"/>
      <c r="G182" s="8"/>
      <c r="I182" s="184"/>
      <c r="O182"/>
      <c r="P182" s="182"/>
      <c r="Q182" s="182"/>
      <c r="R182" s="182"/>
      <c r="S182" s="182"/>
      <c r="T182" s="182"/>
      <c r="U182" s="182"/>
      <c r="V182" s="182"/>
      <c r="W182" s="2"/>
      <c r="X182" s="182"/>
      <c r="Y182" s="182"/>
      <c r="Z182" s="182"/>
      <c r="AA182" s="182"/>
      <c r="AB182" s="183"/>
      <c r="AC182" s="183"/>
      <c r="AD182" s="183"/>
      <c r="AE182" s="2"/>
      <c r="AF182" s="183"/>
      <c r="AG182" s="182"/>
      <c r="AH182" s="182"/>
      <c r="AI182" s="182"/>
      <c r="AJ182" s="182"/>
      <c r="AK182" s="182"/>
      <c r="AL182" s="182"/>
      <c r="AM182" s="2"/>
      <c r="AN182" s="182"/>
      <c r="AO182" s="182"/>
      <c r="AP182" s="182"/>
      <c r="AQ182" s="182"/>
      <c r="AR182" s="182"/>
      <c r="AS182" s="182"/>
      <c r="AT182" s="182"/>
      <c r="AX182" s="8"/>
      <c r="AY182" s="8"/>
      <c r="AZ182" s="8"/>
      <c r="BA182" s="8"/>
      <c r="BB182" s="8"/>
      <c r="BC182" s="8"/>
      <c r="BD182" s="8"/>
      <c r="BE182" s="8"/>
      <c r="BF182" s="8"/>
    </row>
    <row r="183" spans="1:58" s="181" customFormat="1" ht="12.6" customHeight="1">
      <c r="A183" s="180"/>
      <c r="B183" s="180"/>
      <c r="C183" s="180"/>
      <c r="D183" s="180"/>
      <c r="E183" s="180"/>
      <c r="F183" s="180"/>
      <c r="G183" s="8"/>
      <c r="I183" s="184"/>
      <c r="J183" s="184"/>
      <c r="K183" s="184"/>
      <c r="O183"/>
      <c r="P183" s="182"/>
      <c r="Q183" s="182"/>
      <c r="R183" s="182"/>
      <c r="S183" s="182"/>
      <c r="T183" s="182"/>
      <c r="U183" s="182"/>
      <c r="V183" s="182"/>
      <c r="W183" s="2"/>
      <c r="X183" s="182"/>
      <c r="Y183" s="182"/>
      <c r="Z183" s="182"/>
      <c r="AA183" s="182"/>
      <c r="AB183" s="183"/>
      <c r="AC183" s="183"/>
      <c r="AD183" s="183"/>
      <c r="AE183" s="2"/>
      <c r="AF183" s="183"/>
      <c r="AG183" s="182"/>
      <c r="AH183" s="182"/>
      <c r="AI183" s="182"/>
      <c r="AJ183" s="182"/>
      <c r="AK183" s="182"/>
      <c r="AL183" s="182"/>
      <c r="AM183" s="2"/>
      <c r="AN183" s="182"/>
      <c r="AO183" s="182"/>
      <c r="AP183" s="182"/>
      <c r="AQ183" s="182"/>
      <c r="AR183" s="182"/>
      <c r="AS183" s="182"/>
      <c r="AT183" s="182"/>
      <c r="AX183" s="8"/>
      <c r="AY183" s="8"/>
      <c r="AZ183" s="8"/>
      <c r="BA183" s="8"/>
      <c r="BB183" s="8"/>
      <c r="BC183" s="8"/>
      <c r="BD183" s="8"/>
      <c r="BE183" s="8"/>
      <c r="BF183" s="8"/>
    </row>
    <row r="184" spans="1:58" s="185" customFormat="1" ht="12.6" customHeight="1">
      <c r="A184" s="180"/>
      <c r="B184" s="180"/>
      <c r="C184" s="180"/>
      <c r="D184" s="180"/>
      <c r="E184" s="180"/>
      <c r="F184" s="180"/>
      <c r="G184" s="8"/>
      <c r="O184"/>
      <c r="P184" s="186"/>
      <c r="Q184" s="186"/>
      <c r="R184" s="186"/>
      <c r="S184" s="186"/>
      <c r="T184" s="186"/>
      <c r="U184" s="186"/>
      <c r="V184" s="186"/>
      <c r="W184" s="2"/>
      <c r="X184" s="186"/>
      <c r="Y184" s="186"/>
      <c r="Z184" s="186"/>
      <c r="AA184" s="186"/>
      <c r="AB184" s="186"/>
      <c r="AC184" s="186"/>
      <c r="AD184" s="186"/>
      <c r="AE184" s="2"/>
      <c r="AF184" s="186"/>
      <c r="AG184" s="186"/>
      <c r="AH184" s="186"/>
      <c r="AI184" s="186"/>
      <c r="AJ184" s="186"/>
      <c r="AK184" s="186"/>
      <c r="AL184" s="186"/>
      <c r="AM184" s="2"/>
      <c r="AN184" s="186"/>
      <c r="AO184" s="186"/>
      <c r="AP184" s="186"/>
      <c r="AQ184" s="186"/>
      <c r="AR184" s="186"/>
      <c r="AS184" s="186"/>
      <c r="AT184" s="186"/>
      <c r="AX184" s="8"/>
      <c r="AY184" s="8"/>
      <c r="AZ184" s="8"/>
      <c r="BA184" s="8"/>
      <c r="BB184" s="8"/>
      <c r="BC184" s="8"/>
      <c r="BD184" s="8"/>
      <c r="BE184" s="8"/>
      <c r="BF184" s="8"/>
    </row>
    <row r="185" spans="1:58" s="181" customFormat="1" ht="12.6" customHeight="1">
      <c r="A185" s="180"/>
      <c r="B185" s="180"/>
      <c r="C185" s="180"/>
      <c r="D185" s="180"/>
      <c r="E185" s="180"/>
      <c r="F185" s="180"/>
      <c r="G185" s="8"/>
      <c r="H185" s="184"/>
      <c r="I185" s="184"/>
      <c r="J185" s="184"/>
      <c r="K185" s="184"/>
      <c r="L185" s="184"/>
      <c r="M185" s="184"/>
      <c r="N185" s="184"/>
      <c r="O185"/>
      <c r="P185" s="187"/>
      <c r="Q185" s="187"/>
      <c r="R185" s="187"/>
      <c r="S185" s="187"/>
      <c r="T185" s="187"/>
      <c r="U185" s="187"/>
      <c r="V185" s="187"/>
      <c r="W185" s="2"/>
      <c r="X185" s="187"/>
      <c r="Y185" s="187"/>
      <c r="Z185" s="187"/>
      <c r="AA185" s="187"/>
      <c r="AB185" s="188"/>
      <c r="AC185" s="188"/>
      <c r="AD185" s="188"/>
      <c r="AE185" s="2"/>
      <c r="AF185" s="188"/>
      <c r="AG185" s="187"/>
      <c r="AH185" s="187"/>
      <c r="AI185" s="187"/>
      <c r="AJ185" s="187"/>
      <c r="AK185" s="187"/>
      <c r="AL185" s="187"/>
      <c r="AM185" s="2"/>
      <c r="AN185" s="187"/>
      <c r="AO185" s="187"/>
      <c r="AP185" s="187"/>
      <c r="AQ185" s="182"/>
      <c r="AR185" s="182"/>
      <c r="AS185" s="182"/>
      <c r="AT185" s="182"/>
      <c r="AX185" s="8"/>
      <c r="AY185" s="8"/>
      <c r="AZ185" s="8"/>
      <c r="BA185" s="8"/>
      <c r="BB185" s="8"/>
      <c r="BC185" s="8"/>
      <c r="BD185" s="8"/>
      <c r="BE185" s="8"/>
      <c r="BF185" s="8"/>
    </row>
    <row r="186" spans="1:58" s="181" customFormat="1" ht="12.6" customHeight="1">
      <c r="A186" s="180"/>
      <c r="B186" s="180"/>
      <c r="C186" s="180"/>
      <c r="D186" s="180"/>
      <c r="E186" s="180"/>
      <c r="F186" s="180" t="s">
        <v>247</v>
      </c>
      <c r="G186" s="8"/>
      <c r="H186" s="184"/>
      <c r="I186" s="184">
        <f>+Q155+Y155+AG155+AO155</f>
        <v>-380199520.10631037</v>
      </c>
      <c r="J186" s="184">
        <f>+R155+Z155+AH155+AP155</f>
        <v>-906184258.11844802</v>
      </c>
      <c r="K186" s="184">
        <f>+S155+AA155+AI155+AQ155</f>
        <v>-240616497.97564048</v>
      </c>
      <c r="L186" s="184"/>
      <c r="M186" s="184"/>
      <c r="N186" s="184"/>
      <c r="O186"/>
      <c r="P186" s="187"/>
      <c r="Q186" s="187"/>
      <c r="R186" s="187"/>
      <c r="S186" s="187"/>
      <c r="T186" s="187"/>
      <c r="U186" s="187"/>
      <c r="V186" s="187"/>
      <c r="W186" s="2"/>
      <c r="X186" s="187"/>
      <c r="Y186" s="187"/>
      <c r="Z186" s="187"/>
      <c r="AA186" s="187"/>
      <c r="AB186" s="188"/>
      <c r="AC186" s="188"/>
      <c r="AD186" s="188"/>
      <c r="AE186" s="2"/>
      <c r="AF186" s="188"/>
      <c r="AG186" s="187"/>
      <c r="AH186" s="187"/>
      <c r="AI186" s="187"/>
      <c r="AJ186" s="187"/>
      <c r="AK186" s="187"/>
      <c r="AL186" s="187"/>
      <c r="AM186" s="2"/>
      <c r="AN186" s="187"/>
      <c r="AO186" s="187"/>
      <c r="AP186" s="187"/>
      <c r="AQ186" s="182"/>
      <c r="AR186" s="182"/>
      <c r="AS186" s="182"/>
      <c r="AT186" s="182"/>
      <c r="AX186" s="8"/>
      <c r="AY186" s="8"/>
      <c r="AZ186" s="8"/>
      <c r="BA186" s="8"/>
      <c r="BB186" s="8"/>
      <c r="BC186" s="8"/>
      <c r="BD186" s="8"/>
      <c r="BE186" s="8"/>
      <c r="BF186" s="8"/>
    </row>
    <row r="187" spans="1:58" s="181" customFormat="1" ht="12.6" customHeight="1">
      <c r="A187" s="189"/>
      <c r="B187" s="189"/>
      <c r="C187" s="189"/>
      <c r="D187" s="189"/>
      <c r="E187" s="189"/>
      <c r="F187" s="189"/>
      <c r="G187" s="8"/>
      <c r="H187" s="184"/>
      <c r="I187" s="190">
        <f>+I186-I155</f>
        <v>-4.76837158203125E-7</v>
      </c>
      <c r="J187" s="190">
        <f>+J186-J155</f>
        <v>-4.7800302505493164E-2</v>
      </c>
      <c r="K187" s="190">
        <f>+K186-K155</f>
        <v>2.9802322387695313E-7</v>
      </c>
      <c r="L187" s="184"/>
      <c r="M187" s="184"/>
      <c r="N187" s="184"/>
      <c r="O187"/>
      <c r="P187" s="187"/>
      <c r="Q187" s="187"/>
      <c r="R187" s="187"/>
      <c r="S187" s="187"/>
      <c r="T187" s="187"/>
      <c r="U187" s="187"/>
      <c r="V187" s="187"/>
      <c r="W187" s="2"/>
      <c r="X187" s="187"/>
      <c r="Y187" s="187"/>
      <c r="Z187" s="187"/>
      <c r="AA187" s="187"/>
      <c r="AB187" s="188"/>
      <c r="AC187" s="188"/>
      <c r="AD187" s="188"/>
      <c r="AE187" s="2"/>
      <c r="AF187" s="188"/>
      <c r="AG187" s="187"/>
      <c r="AH187" s="187"/>
      <c r="AI187" s="187"/>
      <c r="AJ187" s="187"/>
      <c r="AK187" s="187"/>
      <c r="AL187" s="187"/>
      <c r="AM187" s="2"/>
      <c r="AN187" s="187"/>
      <c r="AO187" s="187"/>
      <c r="AP187" s="187"/>
      <c r="AQ187" s="182"/>
      <c r="AR187" s="182"/>
      <c r="AS187" s="182"/>
      <c r="AT187" s="182"/>
    </row>
    <row r="188" spans="1:58" s="181" customFormat="1" ht="12.6" customHeight="1">
      <c r="A188" s="189"/>
      <c r="B188" s="189"/>
      <c r="C188" s="189"/>
      <c r="D188" s="189"/>
      <c r="E188" s="189"/>
      <c r="F188" s="189"/>
      <c r="G188" s="8"/>
      <c r="H188" s="184"/>
      <c r="I188" s="124"/>
      <c r="J188" s="184"/>
      <c r="K188" s="184"/>
      <c r="L188" s="184"/>
      <c r="M188" s="184"/>
      <c r="N188" s="184"/>
      <c r="O188"/>
      <c r="P188" s="187"/>
      <c r="Q188" s="187"/>
      <c r="R188" s="187"/>
      <c r="S188" s="187"/>
      <c r="T188" s="187"/>
      <c r="U188" s="187"/>
      <c r="V188" s="187"/>
      <c r="W188" s="2"/>
      <c r="X188" s="187"/>
      <c r="Y188" s="187"/>
      <c r="Z188" s="187"/>
      <c r="AA188" s="187"/>
      <c r="AB188" s="188"/>
      <c r="AC188" s="188"/>
      <c r="AD188" s="188"/>
      <c r="AE188" s="2"/>
      <c r="AF188" s="188"/>
      <c r="AG188" s="187"/>
      <c r="AH188" s="187"/>
      <c r="AI188" s="187"/>
      <c r="AJ188" s="187"/>
      <c r="AK188" s="187"/>
      <c r="AL188" s="187"/>
      <c r="AM188" s="2"/>
      <c r="AN188" s="187"/>
      <c r="AO188" s="187"/>
      <c r="AP188" s="187"/>
      <c r="AQ188" s="182"/>
      <c r="AR188" s="182"/>
      <c r="AS188" s="182"/>
      <c r="AT188" s="182"/>
    </row>
    <row r="189" spans="1:58" s="181" customFormat="1" ht="12.6" customHeight="1">
      <c r="A189" s="189"/>
      <c r="B189" s="189"/>
      <c r="C189" s="189"/>
      <c r="D189" s="189"/>
      <c r="E189" s="189"/>
      <c r="F189" s="189"/>
      <c r="G189" s="8"/>
      <c r="H189" s="184"/>
      <c r="I189" s="184"/>
      <c r="J189" s="184"/>
      <c r="K189" s="184"/>
      <c r="L189" s="184"/>
      <c r="M189" s="184"/>
      <c r="N189" s="184"/>
      <c r="O189"/>
      <c r="P189" s="187"/>
      <c r="Q189" s="187"/>
      <c r="R189" s="187"/>
      <c r="S189" s="187"/>
      <c r="T189" s="187"/>
      <c r="U189" s="187"/>
      <c r="V189" s="187"/>
      <c r="W189" s="2"/>
      <c r="X189" s="187"/>
      <c r="Y189" s="187"/>
      <c r="Z189" s="187"/>
      <c r="AA189" s="187"/>
      <c r="AB189" s="188"/>
      <c r="AC189" s="188"/>
      <c r="AD189" s="188"/>
      <c r="AE189" s="2"/>
      <c r="AF189" s="188"/>
      <c r="AG189" s="187"/>
      <c r="AH189" s="187"/>
      <c r="AI189" s="187"/>
      <c r="AJ189" s="187"/>
      <c r="AK189" s="187"/>
      <c r="AL189" s="187"/>
      <c r="AM189" s="2"/>
      <c r="AN189" s="187"/>
      <c r="AO189" s="187"/>
      <c r="AP189" s="187"/>
      <c r="AQ189" s="182"/>
      <c r="AR189" s="182"/>
      <c r="AS189" s="182"/>
      <c r="AT189" s="182"/>
    </row>
    <row r="190" spans="1:58" s="181" customFormat="1" ht="12.6" customHeight="1">
      <c r="A190" s="189"/>
      <c r="B190" s="189"/>
      <c r="C190" s="189"/>
      <c r="D190" s="189"/>
      <c r="E190" s="189"/>
      <c r="F190" s="189"/>
      <c r="G190" s="8"/>
      <c r="H190" s="184"/>
      <c r="I190" s="191">
        <f>+I187+I202+I197+I204</f>
        <v>-4.76837158203125E-7</v>
      </c>
      <c r="J190" s="191">
        <f t="shared" ref="J190:K190" si="319">+J187+J202+J197+J204</f>
        <v>-2.384185791015625E-7</v>
      </c>
      <c r="K190" s="191">
        <f t="shared" si="319"/>
        <v>2.9802322387695313E-7</v>
      </c>
      <c r="L190" s="184"/>
      <c r="M190" s="184"/>
      <c r="N190" s="184"/>
      <c r="O190"/>
      <c r="P190" s="187"/>
      <c r="Q190" s="187"/>
      <c r="R190" s="187"/>
      <c r="S190" s="187"/>
      <c r="T190" s="187"/>
      <c r="U190" s="187"/>
      <c r="V190" s="187"/>
      <c r="W190" s="2"/>
      <c r="X190" s="187"/>
      <c r="Y190" s="187"/>
      <c r="Z190" s="187"/>
      <c r="AA190" s="187"/>
      <c r="AB190" s="188"/>
      <c r="AC190" s="188"/>
      <c r="AD190" s="188"/>
      <c r="AE190" s="2"/>
      <c r="AF190" s="188"/>
      <c r="AG190" s="187"/>
      <c r="AH190" s="187"/>
      <c r="AI190" s="187"/>
      <c r="AJ190" s="187"/>
      <c r="AK190" s="187"/>
      <c r="AL190" s="187"/>
      <c r="AM190" s="2"/>
      <c r="AN190" s="187"/>
      <c r="AO190" s="187"/>
      <c r="AP190" s="187"/>
      <c r="AQ190" s="182"/>
      <c r="AR190" s="182"/>
      <c r="AS190" s="182"/>
      <c r="AT190" s="182"/>
    </row>
    <row r="191" spans="1:58" s="181" customFormat="1" ht="12.6" customHeight="1">
      <c r="A191" s="189"/>
      <c r="B191" s="189"/>
      <c r="C191" s="189"/>
      <c r="D191" s="189"/>
      <c r="E191" s="189"/>
      <c r="F191" s="189" t="s">
        <v>248</v>
      </c>
      <c r="G191" s="8"/>
      <c r="H191" s="184"/>
      <c r="I191" s="184"/>
      <c r="J191" s="184"/>
      <c r="K191" s="184"/>
      <c r="L191" s="184"/>
      <c r="M191" s="184"/>
      <c r="N191" s="184"/>
      <c r="O191"/>
      <c r="P191" s="187"/>
      <c r="Q191" s="187"/>
      <c r="R191" s="187"/>
      <c r="S191" s="187"/>
      <c r="T191" s="187"/>
      <c r="U191" s="187"/>
      <c r="V191" s="187"/>
      <c r="W191" s="2"/>
      <c r="X191" s="187"/>
      <c r="Y191" s="187"/>
      <c r="Z191" s="187"/>
      <c r="AA191" s="187"/>
      <c r="AB191" s="188"/>
      <c r="AC191" s="188"/>
      <c r="AD191" s="188"/>
      <c r="AE191" s="2"/>
      <c r="AF191" s="188"/>
      <c r="AG191" s="187"/>
      <c r="AH191" s="187"/>
      <c r="AI191" s="187"/>
      <c r="AJ191" s="187"/>
      <c r="AK191" s="187"/>
      <c r="AL191" s="187"/>
      <c r="AM191" s="2"/>
      <c r="AN191" s="187"/>
      <c r="AO191" s="187"/>
      <c r="AP191" s="187"/>
      <c r="AQ191" s="182"/>
      <c r="AR191" s="182"/>
      <c r="AS191" s="182"/>
      <c r="AT191" s="182"/>
    </row>
    <row r="192" spans="1:58" s="181" customFormat="1" ht="12.6" customHeight="1">
      <c r="A192" s="189"/>
      <c r="B192" s="189"/>
      <c r="C192" s="189"/>
      <c r="D192" s="189"/>
      <c r="E192" s="189"/>
      <c r="F192" s="189" t="s">
        <v>249</v>
      </c>
      <c r="G192" s="8"/>
      <c r="H192" s="184"/>
      <c r="I192" s="184">
        <f>+Q20+Y20+AG20+AO20</f>
        <v>8930642016.3936901</v>
      </c>
      <c r="J192" s="184">
        <f>+R20+Z20+AH20+AP20</f>
        <v>4179792880.1634526</v>
      </c>
      <c r="K192" s="184">
        <f>+S20+AA20+AI20+AQ20</f>
        <v>3720913129.3855696</v>
      </c>
      <c r="L192" s="184"/>
      <c r="M192" s="184"/>
      <c r="N192" s="184"/>
      <c r="O192"/>
      <c r="P192" s="187"/>
      <c r="Q192" s="187"/>
      <c r="R192" s="187"/>
      <c r="S192" s="187"/>
      <c r="T192" s="187"/>
      <c r="U192" s="187"/>
      <c r="V192" s="187"/>
      <c r="W192" s="2"/>
      <c r="X192" s="187"/>
      <c r="Y192" s="187"/>
      <c r="Z192" s="187"/>
      <c r="AA192" s="187"/>
      <c r="AB192" s="188"/>
      <c r="AC192" s="188"/>
      <c r="AD192" s="188"/>
      <c r="AE192" s="2"/>
      <c r="AF192" s="188"/>
      <c r="AG192" s="187"/>
      <c r="AH192" s="187"/>
      <c r="AI192" s="187"/>
      <c r="AJ192" s="187"/>
      <c r="AK192" s="187"/>
      <c r="AL192" s="187"/>
      <c r="AM192" s="2"/>
      <c r="AN192" s="187"/>
      <c r="AO192" s="187"/>
      <c r="AP192" s="187"/>
      <c r="AQ192" s="182"/>
      <c r="AR192" s="182"/>
      <c r="AS192" s="182"/>
      <c r="AT192" s="182"/>
    </row>
    <row r="193" spans="1:46" s="181" customFormat="1" ht="12.6" customHeight="1">
      <c r="A193" s="189"/>
      <c r="B193" s="189"/>
      <c r="C193" s="189" t="s">
        <v>250</v>
      </c>
      <c r="D193" s="189"/>
      <c r="E193" s="189"/>
      <c r="F193" s="189"/>
      <c r="G193" s="8"/>
      <c r="H193" s="184"/>
      <c r="I193" s="184">
        <f>-Q93-Y90-Y105-Q105-AO105-Q134-Q89-AO90-AG134-Y91-Y92</f>
        <v>-2024116803.5</v>
      </c>
      <c r="J193" s="184">
        <f>-R93-Z90-Z105-R105-AP105-R134-R89-AP90-AH134-Z91-Z92</f>
        <v>-1047640246.9122</v>
      </c>
      <c r="K193" s="184">
        <f>-S93-AA90-AA105-S105-AQ105-S134-S89-AQ90-AI134-AA91-AA92</f>
        <v>-991545843.01583993</v>
      </c>
      <c r="L193" s="184"/>
      <c r="M193" s="184"/>
      <c r="N193" s="184"/>
      <c r="O193"/>
      <c r="P193" s="187"/>
      <c r="Q193" s="187"/>
      <c r="R193" s="187"/>
      <c r="S193" s="187"/>
      <c r="T193" s="187"/>
      <c r="U193" s="187"/>
      <c r="V193" s="187"/>
      <c r="W193" s="2"/>
      <c r="X193" s="187"/>
      <c r="Y193" s="187"/>
      <c r="Z193" s="187"/>
      <c r="AA193" s="187"/>
      <c r="AB193" s="188"/>
      <c r="AC193" s="188"/>
      <c r="AD193" s="188"/>
      <c r="AE193" s="2"/>
      <c r="AF193" s="188"/>
      <c r="AG193" s="187"/>
      <c r="AH193" s="187"/>
      <c r="AI193" s="187"/>
      <c r="AJ193" s="187"/>
      <c r="AK193" s="187"/>
      <c r="AL193" s="187"/>
      <c r="AM193" s="2"/>
      <c r="AN193" s="187"/>
      <c r="AO193" s="187"/>
      <c r="AP193" s="187"/>
      <c r="AQ193" s="182"/>
      <c r="AR193" s="182"/>
      <c r="AS193" s="182"/>
      <c r="AT193" s="182"/>
    </row>
    <row r="194" spans="1:46" s="181" customFormat="1" ht="12.6" customHeight="1">
      <c r="A194" s="189"/>
      <c r="B194" s="189"/>
      <c r="C194" s="189"/>
      <c r="D194" s="189"/>
      <c r="E194" s="189"/>
      <c r="F194" s="189"/>
      <c r="G194" s="8"/>
      <c r="H194" s="184"/>
      <c r="I194" s="184"/>
      <c r="J194" s="184"/>
      <c r="K194" s="184"/>
      <c r="L194" s="184"/>
      <c r="M194" s="184"/>
      <c r="N194" s="184"/>
      <c r="O194"/>
      <c r="P194" s="187"/>
      <c r="Q194" s="187"/>
      <c r="R194" s="187"/>
      <c r="S194" s="187"/>
      <c r="T194" s="187"/>
      <c r="U194" s="187"/>
      <c r="V194" s="187"/>
      <c r="W194" s="2"/>
      <c r="X194" s="187"/>
      <c r="Y194" s="187"/>
      <c r="Z194" s="187"/>
      <c r="AA194" s="187"/>
      <c r="AB194" s="188"/>
      <c r="AC194" s="188"/>
      <c r="AD194" s="188"/>
      <c r="AE194" s="2"/>
      <c r="AF194" s="188"/>
      <c r="AG194" s="187"/>
      <c r="AH194" s="187"/>
      <c r="AI194" s="187"/>
      <c r="AJ194" s="187"/>
      <c r="AK194" s="187"/>
      <c r="AL194" s="187"/>
      <c r="AM194" s="2"/>
      <c r="AN194" s="187"/>
      <c r="AO194" s="187"/>
      <c r="AP194" s="187"/>
      <c r="AQ194" s="182"/>
      <c r="AR194" s="182"/>
      <c r="AS194" s="182"/>
      <c r="AT194" s="182"/>
    </row>
    <row r="195" spans="1:46" s="181" customFormat="1" ht="12.6" customHeight="1">
      <c r="A195" s="189"/>
      <c r="B195" s="189"/>
      <c r="C195" s="189"/>
      <c r="D195" s="189"/>
      <c r="E195" s="189"/>
      <c r="F195" s="189"/>
      <c r="G195" s="8"/>
      <c r="H195" s="184"/>
      <c r="I195" s="184">
        <f>+I192+I193</f>
        <v>6906525212.8936901</v>
      </c>
      <c r="J195" s="184">
        <f>+J192+J193</f>
        <v>3132152633.2512527</v>
      </c>
      <c r="K195" s="184">
        <f>+K192+K193</f>
        <v>2729367286.3697295</v>
      </c>
      <c r="L195" s="184"/>
      <c r="M195" s="184"/>
      <c r="N195" s="184"/>
      <c r="O195"/>
      <c r="P195" s="187"/>
      <c r="Q195" s="187"/>
      <c r="R195" s="187"/>
      <c r="S195" s="187"/>
      <c r="T195" s="187"/>
      <c r="U195" s="187"/>
      <c r="V195" s="187"/>
      <c r="W195" s="2"/>
      <c r="X195" s="187"/>
      <c r="Y195" s="187"/>
      <c r="Z195" s="187"/>
      <c r="AA195" s="187"/>
      <c r="AB195" s="188"/>
      <c r="AC195" s="188"/>
      <c r="AD195" s="188"/>
      <c r="AE195" s="2"/>
      <c r="AF195" s="188"/>
      <c r="AG195" s="187"/>
      <c r="AH195" s="187"/>
      <c r="AI195" s="187"/>
      <c r="AJ195" s="187"/>
      <c r="AK195" s="187"/>
      <c r="AL195" s="187"/>
      <c r="AM195" s="2"/>
      <c r="AN195" s="187"/>
      <c r="AO195" s="187"/>
      <c r="AP195" s="187"/>
      <c r="AQ195" s="182"/>
      <c r="AR195" s="182"/>
      <c r="AS195" s="182"/>
      <c r="AT195" s="182"/>
    </row>
    <row r="196" spans="1:46" s="181" customFormat="1" ht="12.6" customHeight="1">
      <c r="A196" s="189"/>
      <c r="B196" s="189"/>
      <c r="C196" s="189"/>
      <c r="D196" s="189"/>
      <c r="E196" s="189"/>
      <c r="F196" s="189"/>
      <c r="G196" s="8"/>
      <c r="H196" s="184"/>
      <c r="I196" s="184">
        <f>+I20</f>
        <v>6906525212.8936901</v>
      </c>
      <c r="J196" s="184">
        <f>+J20</f>
        <v>3132152633.2512522</v>
      </c>
      <c r="K196" s="184">
        <f>+K20</f>
        <v>2729367286.36973</v>
      </c>
      <c r="L196" s="184"/>
      <c r="M196" s="184"/>
      <c r="N196" s="184"/>
      <c r="O196"/>
      <c r="P196" s="187"/>
      <c r="Q196" s="187"/>
      <c r="R196" s="187"/>
      <c r="S196" s="187"/>
      <c r="T196" s="187"/>
      <c r="U196" s="187"/>
      <c r="V196" s="187"/>
      <c r="W196" s="2"/>
      <c r="X196" s="187"/>
      <c r="Y196" s="187"/>
      <c r="Z196" s="187"/>
      <c r="AA196" s="187"/>
      <c r="AB196" s="188"/>
      <c r="AC196" s="188"/>
      <c r="AD196" s="188"/>
      <c r="AE196" s="2"/>
      <c r="AF196" s="188"/>
      <c r="AG196" s="187"/>
      <c r="AH196" s="187"/>
      <c r="AI196" s="187"/>
      <c r="AJ196" s="187"/>
      <c r="AK196" s="187"/>
      <c r="AL196" s="187"/>
      <c r="AM196" s="2"/>
      <c r="AN196" s="187"/>
      <c r="AO196" s="187"/>
      <c r="AP196" s="187"/>
      <c r="AQ196" s="182"/>
      <c r="AR196" s="182"/>
      <c r="AS196" s="182"/>
      <c r="AT196" s="182"/>
    </row>
    <row r="197" spans="1:46" s="181" customFormat="1" ht="12.6" customHeight="1">
      <c r="A197" s="189"/>
      <c r="B197" s="189"/>
      <c r="C197" s="189"/>
      <c r="D197" s="189"/>
      <c r="E197" s="189"/>
      <c r="F197" s="189"/>
      <c r="G197" s="8"/>
      <c r="H197" s="184"/>
      <c r="I197" s="190">
        <f>+I196-I195</f>
        <v>0</v>
      </c>
      <c r="J197" s="190">
        <f>+J196-J195</f>
        <v>0</v>
      </c>
      <c r="K197" s="190">
        <f>+K196-K195</f>
        <v>0</v>
      </c>
      <c r="L197" s="184"/>
      <c r="M197" s="184"/>
      <c r="N197" s="184"/>
      <c r="O197"/>
      <c r="P197" s="187"/>
      <c r="Q197" s="187"/>
      <c r="R197" s="187"/>
      <c r="S197" s="187"/>
      <c r="T197" s="187"/>
      <c r="U197" s="187"/>
      <c r="V197" s="187"/>
      <c r="W197" s="2"/>
      <c r="X197" s="187"/>
      <c r="Y197" s="187"/>
      <c r="Z197" s="187"/>
      <c r="AA197" s="187"/>
      <c r="AB197" s="188"/>
      <c r="AC197" s="188"/>
      <c r="AD197" s="188"/>
      <c r="AE197" s="2"/>
      <c r="AF197" s="188"/>
      <c r="AG197" s="187"/>
      <c r="AH197" s="187"/>
      <c r="AI197" s="187"/>
      <c r="AJ197" s="187"/>
      <c r="AK197" s="187"/>
      <c r="AL197" s="187"/>
      <c r="AM197" s="2"/>
      <c r="AN197" s="187"/>
      <c r="AO197" s="187"/>
      <c r="AP197" s="187"/>
      <c r="AQ197" s="182"/>
      <c r="AR197" s="182"/>
      <c r="AS197" s="182"/>
      <c r="AT197" s="182"/>
    </row>
    <row r="198" spans="1:46" s="181" customFormat="1" ht="12.6" customHeight="1">
      <c r="A198" s="189"/>
      <c r="B198" s="189"/>
      <c r="C198" s="189"/>
      <c r="D198" s="189"/>
      <c r="E198" s="189"/>
      <c r="F198" s="189" t="s">
        <v>251</v>
      </c>
      <c r="G198" s="8"/>
      <c r="H198" s="184"/>
      <c r="I198" s="184">
        <f>+Q101+Y101+AG101+AO101</f>
        <v>9310841536.5</v>
      </c>
      <c r="J198" s="184">
        <f>+R101+Z101+AH101+AP101</f>
        <v>5085977138.2819004</v>
      </c>
      <c r="K198" s="184">
        <f>+S101+AA101+AI101+AQ101</f>
        <v>3961529627.3612108</v>
      </c>
      <c r="L198" s="184"/>
      <c r="M198" s="184"/>
      <c r="N198" s="184"/>
      <c r="O198"/>
      <c r="P198" s="187"/>
      <c r="Q198" s="187"/>
      <c r="R198" s="187"/>
      <c r="S198" s="187"/>
      <c r="T198" s="187"/>
      <c r="U198" s="187"/>
      <c r="V198" s="187"/>
      <c r="W198" s="2"/>
      <c r="X198" s="187"/>
      <c r="Y198" s="187"/>
      <c r="Z198" s="187"/>
      <c r="AA198" s="187"/>
      <c r="AB198" s="188"/>
      <c r="AC198" s="188"/>
      <c r="AD198" s="188"/>
      <c r="AE198" s="2"/>
      <c r="AF198" s="188"/>
      <c r="AG198" s="187"/>
      <c r="AH198" s="187"/>
      <c r="AI198" s="187"/>
      <c r="AJ198" s="187"/>
      <c r="AK198" s="187"/>
      <c r="AL198" s="187"/>
      <c r="AM198" s="2"/>
      <c r="AN198" s="187"/>
      <c r="AO198" s="187"/>
      <c r="AP198" s="187"/>
      <c r="AQ198" s="182"/>
      <c r="AR198" s="182"/>
      <c r="AS198" s="182"/>
      <c r="AT198" s="182"/>
    </row>
    <row r="199" spans="1:46" s="181" customFormat="1" ht="12.6" customHeight="1">
      <c r="A199" s="189"/>
      <c r="B199" s="189"/>
      <c r="C199" s="189"/>
      <c r="D199" s="189" t="s">
        <v>250</v>
      </c>
      <c r="E199" s="189"/>
      <c r="F199" s="189"/>
      <c r="G199" s="8"/>
      <c r="H199" s="184"/>
      <c r="I199" s="184">
        <f>-Q130-Q105-Y105-AO105-Q134-Q89-AO90-AG134-Q132-Q133-Q93</f>
        <v>-2024116803.4999998</v>
      </c>
      <c r="J199" s="184">
        <f>-R130-R105-Z105-AP105-R134-R89-AP90-AH134-R132-R133-R93</f>
        <v>-1047640246.96</v>
      </c>
      <c r="K199" s="184">
        <f>-S130-S105-AA105-AQ105-S134-S89-AQ90-AI134-S132-S133-S93</f>
        <v>-991545843.01583993</v>
      </c>
      <c r="L199" s="184"/>
      <c r="M199" s="184"/>
      <c r="N199" s="184"/>
      <c r="O199"/>
      <c r="P199" s="187"/>
      <c r="Q199" s="187"/>
      <c r="R199" s="187"/>
      <c r="S199" s="187"/>
      <c r="T199" s="187"/>
      <c r="U199" s="187"/>
      <c r="V199" s="187"/>
      <c r="W199" s="2"/>
      <c r="X199" s="187"/>
      <c r="Y199" s="187"/>
      <c r="Z199" s="187"/>
      <c r="AA199" s="187"/>
      <c r="AB199" s="188"/>
      <c r="AC199" s="188"/>
      <c r="AD199" s="188"/>
      <c r="AE199" s="2"/>
      <c r="AF199" s="188"/>
      <c r="AG199" s="187"/>
      <c r="AH199" s="187"/>
      <c r="AI199" s="187"/>
      <c r="AJ199" s="187"/>
      <c r="AK199" s="187"/>
      <c r="AL199" s="187"/>
      <c r="AM199" s="2"/>
      <c r="AN199" s="187"/>
      <c r="AO199" s="187"/>
      <c r="AP199" s="187"/>
      <c r="AQ199" s="182"/>
      <c r="AR199" s="182"/>
      <c r="AS199" s="182"/>
      <c r="AT199" s="182"/>
    </row>
    <row r="200" spans="1:46" s="181" customFormat="1" ht="12.6" customHeight="1">
      <c r="A200" s="189"/>
      <c r="B200" s="189"/>
      <c r="C200" s="189"/>
      <c r="D200" s="189"/>
      <c r="E200" s="189"/>
      <c r="F200" s="189"/>
      <c r="G200" s="8"/>
      <c r="H200" s="184"/>
      <c r="I200" s="184">
        <f>+I198+I199</f>
        <v>7286724733</v>
      </c>
      <c r="J200" s="184">
        <f>+J198+J199</f>
        <v>4038336891.3219004</v>
      </c>
      <c r="K200" s="184">
        <f>+K198+K199</f>
        <v>2969983784.3453708</v>
      </c>
      <c r="L200" s="184"/>
      <c r="M200" s="184"/>
      <c r="N200" s="184"/>
      <c r="O200"/>
      <c r="P200" s="187"/>
      <c r="Q200" s="187"/>
      <c r="R200" s="187"/>
      <c r="S200" s="187"/>
      <c r="T200" s="187"/>
      <c r="U200" s="187"/>
      <c r="V200" s="187"/>
      <c r="W200" s="2"/>
      <c r="X200" s="187"/>
      <c r="Y200" s="187"/>
      <c r="Z200" s="187"/>
      <c r="AA200" s="187"/>
      <c r="AB200" s="188"/>
      <c r="AC200" s="188"/>
      <c r="AD200" s="188"/>
      <c r="AE200" s="2"/>
      <c r="AF200" s="188"/>
      <c r="AG200" s="187"/>
      <c r="AH200" s="187"/>
      <c r="AI200" s="187"/>
      <c r="AJ200" s="187"/>
      <c r="AK200" s="187"/>
      <c r="AL200" s="187"/>
      <c r="AM200" s="2"/>
      <c r="AN200" s="187"/>
      <c r="AO200" s="187"/>
      <c r="AP200" s="187"/>
      <c r="AQ200" s="182"/>
      <c r="AR200" s="182"/>
      <c r="AS200" s="182"/>
      <c r="AT200" s="182"/>
    </row>
    <row r="201" spans="1:46" s="181" customFormat="1" ht="12.6" customHeight="1">
      <c r="A201" s="189"/>
      <c r="B201" s="189"/>
      <c r="C201" s="189"/>
      <c r="D201" s="189"/>
      <c r="E201" s="189"/>
      <c r="F201" s="189"/>
      <c r="G201" s="8"/>
      <c r="H201" s="184"/>
      <c r="I201" s="184">
        <f>+I101</f>
        <v>7286724733</v>
      </c>
      <c r="J201" s="184">
        <f>+J101</f>
        <v>4038336891.3218999</v>
      </c>
      <c r="K201" s="184">
        <f>+K101</f>
        <v>2969983784.3453708</v>
      </c>
      <c r="L201" s="184"/>
      <c r="M201" s="184"/>
      <c r="N201" s="184"/>
      <c r="O201"/>
      <c r="P201" s="187"/>
      <c r="Q201" s="187"/>
      <c r="R201" s="187"/>
      <c r="S201" s="187"/>
      <c r="T201" s="187"/>
      <c r="U201" s="187"/>
      <c r="V201" s="187"/>
      <c r="W201" s="2"/>
      <c r="X201" s="187"/>
      <c r="Y201" s="187"/>
      <c r="Z201" s="187"/>
      <c r="AA201" s="187"/>
      <c r="AB201" s="188"/>
      <c r="AC201" s="188"/>
      <c r="AD201" s="188"/>
      <c r="AE201" s="2"/>
      <c r="AF201" s="188"/>
      <c r="AG201" s="187"/>
      <c r="AH201" s="187"/>
      <c r="AI201" s="187"/>
      <c r="AJ201" s="187"/>
      <c r="AK201" s="187"/>
      <c r="AL201" s="187"/>
      <c r="AM201" s="2"/>
      <c r="AN201" s="187"/>
      <c r="AO201" s="187"/>
      <c r="AP201" s="187"/>
      <c r="AQ201" s="182"/>
      <c r="AR201" s="182"/>
      <c r="AS201" s="182"/>
      <c r="AT201" s="182"/>
    </row>
    <row r="202" spans="1:46" s="181" customFormat="1" ht="12.6" customHeight="1">
      <c r="A202" s="189"/>
      <c r="B202" s="189"/>
      <c r="C202" s="189"/>
      <c r="D202" s="189"/>
      <c r="E202" s="189"/>
      <c r="F202" s="189"/>
      <c r="G202" s="8"/>
      <c r="H202" s="184"/>
      <c r="I202" s="190">
        <f>+I200-I201</f>
        <v>0</v>
      </c>
      <c r="J202" s="190">
        <f>+J200-J201</f>
        <v>0</v>
      </c>
      <c r="K202" s="190">
        <f>+K200-K201</f>
        <v>0</v>
      </c>
      <c r="L202" s="184"/>
      <c r="M202" s="184"/>
      <c r="N202" s="184"/>
      <c r="O202"/>
      <c r="P202" s="187"/>
      <c r="Q202" s="187"/>
      <c r="R202" s="187"/>
      <c r="S202" s="187"/>
      <c r="T202" s="187"/>
      <c r="U202" s="187"/>
      <c r="V202" s="187"/>
      <c r="W202" s="2"/>
      <c r="X202" s="187"/>
      <c r="Y202" s="187"/>
      <c r="Z202" s="187"/>
      <c r="AA202" s="187"/>
      <c r="AB202" s="188"/>
      <c r="AC202" s="188"/>
      <c r="AD202" s="188"/>
      <c r="AE202" s="2"/>
      <c r="AF202" s="188"/>
      <c r="AG202" s="187"/>
      <c r="AH202" s="187"/>
      <c r="AI202" s="187"/>
      <c r="AJ202" s="187"/>
      <c r="AK202" s="187"/>
      <c r="AL202" s="187"/>
      <c r="AM202" s="2"/>
      <c r="AN202" s="187"/>
      <c r="AO202" s="187"/>
      <c r="AP202" s="187"/>
      <c r="AQ202" s="182"/>
      <c r="AR202" s="182"/>
      <c r="AS202" s="182"/>
      <c r="AT202" s="182"/>
    </row>
    <row r="203" spans="1:46" s="181" customFormat="1" ht="12.6" customHeight="1">
      <c r="A203" s="189"/>
      <c r="B203" s="189"/>
      <c r="C203" s="189"/>
      <c r="D203" s="189"/>
      <c r="E203" s="189"/>
      <c r="F203" s="189"/>
      <c r="G203" s="8"/>
      <c r="H203" s="184"/>
      <c r="I203" s="184"/>
      <c r="J203" s="184"/>
      <c r="K203" s="184"/>
      <c r="L203" s="184"/>
      <c r="M203" s="184"/>
      <c r="N203" s="184"/>
      <c r="O203"/>
      <c r="P203" s="187"/>
      <c r="Q203" s="187"/>
      <c r="R203" s="187"/>
      <c r="S203" s="187"/>
      <c r="T203" s="187"/>
      <c r="U203" s="187"/>
      <c r="V203" s="187"/>
      <c r="W203" s="2"/>
      <c r="X203" s="187"/>
      <c r="Y203" s="187"/>
      <c r="Z203" s="187"/>
      <c r="AA203" s="187"/>
      <c r="AB203" s="188"/>
      <c r="AC203" s="188"/>
      <c r="AD203" s="188"/>
      <c r="AE203" s="2"/>
      <c r="AF203" s="188"/>
      <c r="AG203" s="187"/>
      <c r="AH203" s="187"/>
      <c r="AI203" s="187"/>
      <c r="AJ203" s="187"/>
      <c r="AK203" s="187"/>
      <c r="AL203" s="187"/>
      <c r="AM203" s="2"/>
      <c r="AN203" s="187"/>
      <c r="AO203" s="187"/>
      <c r="AP203" s="187"/>
      <c r="AQ203" s="182"/>
      <c r="AR203" s="182"/>
      <c r="AS203" s="182"/>
      <c r="AT203" s="182"/>
    </row>
    <row r="204" spans="1:46" s="181" customFormat="1" ht="12.6" customHeight="1">
      <c r="A204" s="189"/>
      <c r="B204" s="189"/>
      <c r="C204" s="189"/>
      <c r="D204" s="189"/>
      <c r="E204" s="189"/>
      <c r="F204" s="189"/>
      <c r="G204" s="8"/>
      <c r="H204" s="184"/>
      <c r="I204" s="192">
        <f t="shared" ref="I204:J204" si="320">I193-I199</f>
        <v>0</v>
      </c>
      <c r="J204" s="192">
        <f t="shared" si="320"/>
        <v>4.7800064086914063E-2</v>
      </c>
      <c r="K204" s="192">
        <f>K193-K199</f>
        <v>0</v>
      </c>
      <c r="L204" s="184"/>
      <c r="M204" s="184"/>
      <c r="N204" s="184"/>
      <c r="O204"/>
      <c r="P204" s="187"/>
      <c r="Q204" s="187"/>
      <c r="R204" s="187"/>
      <c r="S204" s="187"/>
      <c r="T204" s="187"/>
      <c r="U204" s="187"/>
      <c r="V204" s="187"/>
      <c r="W204" s="2"/>
      <c r="X204" s="187"/>
      <c r="Y204" s="187"/>
      <c r="Z204" s="187"/>
      <c r="AA204" s="187"/>
      <c r="AB204" s="188"/>
      <c r="AC204" s="188"/>
      <c r="AD204" s="188"/>
      <c r="AE204" s="2"/>
      <c r="AF204" s="188"/>
      <c r="AG204" s="187"/>
      <c r="AH204" s="187"/>
      <c r="AI204" s="187"/>
      <c r="AJ204" s="187"/>
      <c r="AK204" s="187"/>
      <c r="AL204" s="187"/>
      <c r="AM204" s="2"/>
      <c r="AN204" s="187"/>
      <c r="AO204" s="187"/>
      <c r="AP204" s="187"/>
      <c r="AQ204" s="182"/>
      <c r="AR204" s="182"/>
      <c r="AS204" s="182"/>
      <c r="AT204" s="182"/>
    </row>
    <row r="205" spans="1:46" s="181" customFormat="1" ht="12.6" customHeight="1">
      <c r="A205" s="189"/>
      <c r="B205" s="189"/>
      <c r="C205" s="189"/>
      <c r="D205" s="189"/>
      <c r="E205" s="189"/>
      <c r="F205" s="189"/>
      <c r="G205" s="8"/>
      <c r="H205" s="184"/>
      <c r="I205" s="184"/>
      <c r="J205" s="184"/>
      <c r="K205" s="184"/>
      <c r="L205" s="184"/>
      <c r="M205" s="184"/>
      <c r="N205" s="184"/>
      <c r="O205"/>
      <c r="P205" s="187"/>
      <c r="Q205" s="187"/>
      <c r="R205" s="187"/>
      <c r="S205" s="187"/>
      <c r="T205" s="187"/>
      <c r="U205" s="187"/>
      <c r="V205" s="187"/>
      <c r="W205" s="2"/>
      <c r="X205" s="187"/>
      <c r="Y205" s="187"/>
      <c r="Z205" s="187"/>
      <c r="AA205" s="187"/>
      <c r="AB205" s="188"/>
      <c r="AC205" s="188"/>
      <c r="AD205" s="188"/>
      <c r="AE205" s="2"/>
      <c r="AF205" s="188"/>
      <c r="AG205" s="187"/>
      <c r="AH205" s="187"/>
      <c r="AI205" s="187"/>
      <c r="AJ205" s="187"/>
      <c r="AK205" s="187"/>
      <c r="AL205" s="187"/>
      <c r="AM205" s="2"/>
      <c r="AN205" s="187"/>
      <c r="AO205" s="187"/>
      <c r="AP205" s="187"/>
      <c r="AQ205" s="182"/>
      <c r="AR205" s="182"/>
      <c r="AS205" s="182"/>
      <c r="AT205" s="182"/>
    </row>
    <row r="206" spans="1:46" s="181" customFormat="1" ht="12.6" customHeight="1">
      <c r="A206" s="189"/>
      <c r="B206" s="189"/>
      <c r="C206" s="189"/>
      <c r="D206" s="189"/>
      <c r="E206" s="189"/>
      <c r="F206" s="189"/>
      <c r="G206" s="8"/>
      <c r="H206" s="41"/>
      <c r="I206" s="41"/>
      <c r="J206" s="184"/>
      <c r="K206" s="184"/>
      <c r="L206" s="184"/>
      <c r="M206" s="184"/>
      <c r="N206" s="184"/>
      <c r="O206"/>
      <c r="P206" s="187"/>
      <c r="Q206" s="187"/>
      <c r="R206" s="187"/>
      <c r="S206" s="187"/>
      <c r="T206" s="187"/>
      <c r="U206" s="187"/>
      <c r="V206" s="187"/>
      <c r="W206" s="2"/>
      <c r="X206" s="187"/>
      <c r="Y206" s="187"/>
      <c r="Z206" s="187"/>
      <c r="AA206" s="187"/>
      <c r="AB206" s="188"/>
      <c r="AC206" s="188"/>
      <c r="AD206" s="188"/>
      <c r="AE206" s="2"/>
      <c r="AF206" s="188"/>
      <c r="AG206" s="187"/>
      <c r="AH206" s="187"/>
      <c r="AI206" s="187"/>
      <c r="AJ206" s="187"/>
      <c r="AK206" s="187"/>
      <c r="AL206" s="187"/>
      <c r="AM206" s="2"/>
      <c r="AN206" s="187"/>
      <c r="AO206" s="187"/>
      <c r="AP206" s="187"/>
      <c r="AQ206" s="182"/>
      <c r="AR206" s="182"/>
      <c r="AS206" s="182"/>
      <c r="AT206" s="182"/>
    </row>
    <row r="207" spans="1:46" s="181" customFormat="1" ht="12.6" customHeight="1">
      <c r="A207" s="189"/>
      <c r="B207" s="189"/>
      <c r="C207" s="189"/>
      <c r="D207" s="189"/>
      <c r="E207" s="189"/>
      <c r="F207" s="189"/>
      <c r="G207" s="8"/>
      <c r="H207" s="41"/>
      <c r="I207" s="41"/>
      <c r="J207" s="184"/>
      <c r="K207" s="184"/>
      <c r="L207" s="184"/>
      <c r="M207" s="184"/>
      <c r="N207" s="184"/>
      <c r="O207"/>
      <c r="P207" s="187"/>
      <c r="Q207" s="187"/>
      <c r="R207" s="187"/>
      <c r="S207" s="187"/>
      <c r="T207" s="187"/>
      <c r="U207" s="187"/>
      <c r="V207" s="187"/>
      <c r="W207" s="2"/>
      <c r="X207" s="187"/>
      <c r="Y207" s="187"/>
      <c r="Z207" s="187"/>
      <c r="AA207" s="187"/>
      <c r="AB207" s="188"/>
      <c r="AC207" s="188"/>
      <c r="AD207" s="188"/>
      <c r="AE207" s="2"/>
      <c r="AF207" s="188"/>
      <c r="AG207" s="187"/>
      <c r="AH207" s="187"/>
      <c r="AI207" s="187"/>
      <c r="AJ207" s="187"/>
      <c r="AK207" s="187"/>
      <c r="AL207" s="187"/>
      <c r="AM207" s="2"/>
      <c r="AN207" s="187"/>
      <c r="AO207" s="187"/>
      <c r="AP207" s="187"/>
      <c r="AQ207" s="182"/>
      <c r="AR207" s="182"/>
      <c r="AS207" s="182"/>
      <c r="AT207" s="182"/>
    </row>
    <row r="208" spans="1:46" s="181" customFormat="1" ht="12.6" customHeight="1">
      <c r="A208" s="189"/>
      <c r="B208" s="189"/>
      <c r="C208" s="189"/>
      <c r="D208" s="189"/>
      <c r="E208" s="189"/>
      <c r="F208" s="193"/>
      <c r="G208" s="8"/>
      <c r="H208" s="184"/>
      <c r="I208" s="184"/>
      <c r="J208" s="184"/>
      <c r="K208" s="184"/>
      <c r="L208" s="184"/>
      <c r="M208" s="184"/>
      <c r="N208" s="184"/>
      <c r="O208"/>
      <c r="P208" s="187"/>
      <c r="Q208" s="187"/>
      <c r="R208" s="187"/>
      <c r="S208" s="187"/>
      <c r="T208" s="187"/>
      <c r="U208" s="187"/>
      <c r="V208" s="187"/>
      <c r="W208" s="2"/>
      <c r="X208" s="187"/>
      <c r="Y208" s="187"/>
      <c r="Z208" s="187"/>
      <c r="AA208" s="187"/>
      <c r="AB208" s="188"/>
      <c r="AC208" s="188"/>
      <c r="AD208" s="188"/>
      <c r="AE208" s="2"/>
      <c r="AF208" s="188"/>
      <c r="AG208" s="187"/>
      <c r="AH208" s="187"/>
      <c r="AI208" s="187"/>
      <c r="AJ208" s="187"/>
      <c r="AK208" s="187"/>
      <c r="AL208" s="187"/>
      <c r="AM208" s="2"/>
      <c r="AN208" s="187"/>
      <c r="AO208" s="187"/>
      <c r="AP208" s="187"/>
      <c r="AQ208" s="182"/>
      <c r="AR208" s="182"/>
      <c r="AS208" s="182"/>
      <c r="AT208" s="182"/>
    </row>
    <row r="209" spans="1:46" s="181" customFormat="1" ht="12.6" customHeight="1">
      <c r="A209" s="189"/>
      <c r="B209" s="189"/>
      <c r="C209" s="189"/>
      <c r="D209" s="189"/>
      <c r="E209" s="189"/>
      <c r="F209" s="189"/>
      <c r="G209" s="8"/>
      <c r="H209" s="184"/>
      <c r="I209" s="184"/>
      <c r="J209" s="184"/>
      <c r="K209" s="184"/>
      <c r="L209" s="184"/>
      <c r="M209" s="184"/>
      <c r="N209" s="184"/>
      <c r="O209"/>
      <c r="P209" s="187"/>
      <c r="Q209" s="187"/>
      <c r="R209" s="187"/>
      <c r="S209" s="187"/>
      <c r="T209" s="187"/>
      <c r="U209" s="187"/>
      <c r="V209" s="187"/>
      <c r="W209" s="2"/>
      <c r="X209" s="187"/>
      <c r="Y209" s="187"/>
      <c r="Z209" s="187"/>
      <c r="AA209" s="187"/>
      <c r="AB209" s="188"/>
      <c r="AC209" s="188"/>
      <c r="AD209" s="188"/>
      <c r="AE209" s="2"/>
      <c r="AF209" s="188"/>
      <c r="AG209" s="187"/>
      <c r="AH209" s="187"/>
      <c r="AI209" s="187"/>
      <c r="AJ209" s="187"/>
      <c r="AK209" s="187"/>
      <c r="AL209" s="187"/>
      <c r="AM209" s="2"/>
      <c r="AN209" s="187"/>
      <c r="AO209" s="187"/>
      <c r="AP209" s="187"/>
      <c r="AQ209" s="182"/>
      <c r="AR209" s="182"/>
      <c r="AS209" s="182"/>
      <c r="AT209" s="182"/>
    </row>
    <row r="210" spans="1:46" s="181" customFormat="1" ht="12.6" customHeight="1">
      <c r="A210" s="189"/>
      <c r="B210" s="189"/>
      <c r="C210" s="189"/>
      <c r="D210" s="189"/>
      <c r="E210" s="189"/>
      <c r="F210" s="189"/>
      <c r="G210" s="8"/>
      <c r="H210" s="184"/>
      <c r="I210" s="184"/>
      <c r="J210" s="184"/>
      <c r="K210" s="184"/>
      <c r="L210" s="184"/>
      <c r="M210" s="184"/>
      <c r="N210" s="184"/>
      <c r="O210"/>
      <c r="P210" s="187"/>
      <c r="Q210" s="187"/>
      <c r="R210" s="187"/>
      <c r="S210" s="187"/>
      <c r="T210" s="187"/>
      <c r="U210" s="187"/>
      <c r="V210" s="187"/>
      <c r="W210" s="2"/>
      <c r="X210" s="187"/>
      <c r="Y210" s="187"/>
      <c r="Z210" s="187"/>
      <c r="AA210" s="187"/>
      <c r="AB210" s="188"/>
      <c r="AC210" s="188"/>
      <c r="AD210" s="188"/>
      <c r="AE210" s="2"/>
      <c r="AF210" s="188"/>
      <c r="AG210" s="187"/>
      <c r="AH210" s="187"/>
      <c r="AI210" s="187"/>
      <c r="AJ210" s="187"/>
      <c r="AK210" s="187"/>
      <c r="AL210" s="187"/>
      <c r="AM210" s="2"/>
      <c r="AN210" s="187"/>
      <c r="AO210" s="187"/>
      <c r="AP210" s="187"/>
      <c r="AQ210" s="182"/>
      <c r="AR210" s="182"/>
      <c r="AS210" s="182"/>
      <c r="AT210" s="182"/>
    </row>
    <row r="211" spans="1:46" s="181" customFormat="1" ht="12.6" customHeight="1">
      <c r="A211" s="189"/>
      <c r="B211" s="189"/>
      <c r="C211" s="189"/>
      <c r="D211" s="189"/>
      <c r="E211" s="189"/>
      <c r="F211" s="189"/>
      <c r="G211" s="8"/>
      <c r="H211" s="184"/>
      <c r="I211" s="184"/>
      <c r="J211" s="184"/>
      <c r="K211" s="184"/>
      <c r="L211" s="184"/>
      <c r="M211" s="184"/>
      <c r="N211" s="184"/>
      <c r="O211"/>
      <c r="P211" s="187"/>
      <c r="Q211" s="187"/>
      <c r="R211" s="187"/>
      <c r="S211" s="187"/>
      <c r="T211" s="187"/>
      <c r="U211" s="187"/>
      <c r="V211" s="187"/>
      <c r="W211" s="2"/>
      <c r="X211" s="187"/>
      <c r="Y211" s="187"/>
      <c r="Z211" s="187"/>
      <c r="AA211" s="187"/>
      <c r="AB211" s="188"/>
      <c r="AC211" s="188"/>
      <c r="AD211" s="188"/>
      <c r="AE211" s="2"/>
      <c r="AF211" s="188"/>
      <c r="AG211" s="187"/>
      <c r="AH211" s="187"/>
      <c r="AI211" s="187"/>
      <c r="AJ211" s="187"/>
      <c r="AK211" s="187"/>
      <c r="AL211" s="187"/>
      <c r="AM211" s="2"/>
      <c r="AN211" s="187"/>
      <c r="AO211" s="187"/>
      <c r="AP211" s="187"/>
      <c r="AQ211" s="182"/>
      <c r="AR211" s="182"/>
      <c r="AS211" s="182"/>
      <c r="AT211" s="182"/>
    </row>
    <row r="212" spans="1:46" s="181" customFormat="1" ht="12.6" customHeight="1">
      <c r="A212" s="189"/>
      <c r="B212" s="189"/>
      <c r="C212" s="189"/>
      <c r="D212" s="189"/>
      <c r="E212" s="189"/>
      <c r="F212" s="189"/>
      <c r="G212" s="8"/>
      <c r="H212" s="184"/>
      <c r="I212" s="184"/>
      <c r="J212" s="184"/>
      <c r="K212" s="184"/>
      <c r="L212" s="184"/>
      <c r="M212" s="184"/>
      <c r="N212" s="184"/>
      <c r="O212"/>
      <c r="P212" s="187"/>
      <c r="Q212" s="187"/>
      <c r="R212" s="187"/>
      <c r="S212" s="187"/>
      <c r="T212" s="187"/>
      <c r="U212" s="187"/>
      <c r="V212" s="187"/>
      <c r="W212" s="2"/>
      <c r="X212" s="187"/>
      <c r="Y212" s="187"/>
      <c r="Z212" s="187"/>
      <c r="AA212" s="187"/>
      <c r="AB212" s="188"/>
      <c r="AC212" s="188"/>
      <c r="AD212" s="188"/>
      <c r="AE212" s="2"/>
      <c r="AF212" s="188"/>
      <c r="AG212" s="187"/>
      <c r="AH212" s="187"/>
      <c r="AI212" s="187"/>
      <c r="AJ212" s="187"/>
      <c r="AK212" s="187"/>
      <c r="AL212" s="187"/>
      <c r="AM212" s="2"/>
      <c r="AN212" s="187"/>
      <c r="AO212" s="187"/>
      <c r="AP212" s="187"/>
      <c r="AQ212" s="182"/>
      <c r="AR212" s="182"/>
      <c r="AS212" s="182"/>
      <c r="AT212" s="182"/>
    </row>
    <row r="213" spans="1:46" s="181" customFormat="1" ht="12.6" customHeight="1">
      <c r="A213" s="189"/>
      <c r="B213" s="189"/>
      <c r="C213" s="189"/>
      <c r="D213" s="189"/>
      <c r="E213" s="189"/>
      <c r="F213" s="189"/>
      <c r="G213" s="8"/>
      <c r="H213" s="184"/>
      <c r="I213" s="184"/>
      <c r="J213" s="184"/>
      <c r="K213" s="184"/>
      <c r="L213" s="184"/>
      <c r="M213" s="184"/>
      <c r="N213" s="184"/>
      <c r="O213"/>
      <c r="P213" s="187"/>
      <c r="Q213" s="187"/>
      <c r="R213" s="187"/>
      <c r="S213" s="187"/>
      <c r="T213" s="187"/>
      <c r="U213" s="187"/>
      <c r="V213" s="187"/>
      <c r="W213" s="2"/>
      <c r="X213" s="187"/>
      <c r="Y213" s="187"/>
      <c r="Z213" s="187"/>
      <c r="AA213" s="187"/>
      <c r="AB213" s="188"/>
      <c r="AC213" s="188"/>
      <c r="AD213" s="188"/>
      <c r="AE213" s="2"/>
      <c r="AF213" s="188"/>
      <c r="AG213" s="187"/>
      <c r="AH213" s="187"/>
      <c r="AI213" s="187"/>
      <c r="AJ213" s="187"/>
      <c r="AK213" s="187"/>
      <c r="AL213" s="187"/>
      <c r="AM213" s="2"/>
      <c r="AN213" s="187"/>
      <c r="AO213" s="187"/>
      <c r="AP213" s="187"/>
      <c r="AQ213" s="182"/>
      <c r="AR213" s="182"/>
      <c r="AS213" s="182"/>
      <c r="AT213" s="182"/>
    </row>
    <row r="214" spans="1:46" s="181" customFormat="1" ht="12.6" customHeight="1">
      <c r="A214" s="189"/>
      <c r="B214" s="189"/>
      <c r="C214" s="189"/>
      <c r="D214" s="189"/>
      <c r="E214" s="189"/>
      <c r="F214" s="189"/>
      <c r="G214" s="8"/>
      <c r="H214" s="184"/>
      <c r="I214" s="184"/>
      <c r="J214" s="184"/>
      <c r="K214" s="184"/>
      <c r="L214" s="184"/>
      <c r="M214" s="184"/>
      <c r="N214" s="184"/>
      <c r="O214"/>
      <c r="P214" s="187"/>
      <c r="Q214" s="187"/>
      <c r="R214" s="187"/>
      <c r="S214" s="187"/>
      <c r="T214" s="187"/>
      <c r="U214" s="187"/>
      <c r="V214" s="187"/>
      <c r="W214" s="2"/>
      <c r="X214" s="187"/>
      <c r="Y214" s="187"/>
      <c r="Z214" s="187"/>
      <c r="AA214" s="187"/>
      <c r="AB214" s="188"/>
      <c r="AC214" s="188"/>
      <c r="AD214" s="188"/>
      <c r="AE214" s="2"/>
      <c r="AF214" s="188"/>
      <c r="AG214" s="187"/>
      <c r="AH214" s="187"/>
      <c r="AI214" s="187"/>
      <c r="AJ214" s="187"/>
      <c r="AK214" s="187"/>
      <c r="AL214" s="187"/>
      <c r="AM214" s="2"/>
      <c r="AN214" s="187"/>
      <c r="AO214" s="187"/>
      <c r="AP214" s="187"/>
      <c r="AQ214" s="182"/>
      <c r="AR214" s="182"/>
      <c r="AS214" s="182"/>
      <c r="AT214" s="182"/>
    </row>
    <row r="215" spans="1:46" s="181" customFormat="1" ht="12.6" customHeight="1">
      <c r="A215" s="189"/>
      <c r="B215" s="189"/>
      <c r="C215" s="189"/>
      <c r="D215" s="189"/>
      <c r="E215" s="189"/>
      <c r="F215" s="189"/>
      <c r="G215" s="8"/>
      <c r="H215" s="184"/>
      <c r="I215" s="184"/>
      <c r="J215" s="184"/>
      <c r="K215" s="184"/>
      <c r="L215" s="184"/>
      <c r="M215" s="184"/>
      <c r="N215" s="184"/>
      <c r="O215"/>
      <c r="P215" s="187"/>
      <c r="Q215" s="187"/>
      <c r="R215" s="187"/>
      <c r="S215" s="187"/>
      <c r="T215" s="187"/>
      <c r="U215" s="187"/>
      <c r="V215" s="187"/>
      <c r="W215" s="2"/>
      <c r="X215" s="187"/>
      <c r="Y215" s="187"/>
      <c r="Z215" s="187"/>
      <c r="AA215" s="187"/>
      <c r="AB215" s="188"/>
      <c r="AC215" s="188"/>
      <c r="AD215" s="188"/>
      <c r="AE215" s="2"/>
      <c r="AF215" s="188"/>
      <c r="AG215" s="187"/>
      <c r="AH215" s="187"/>
      <c r="AI215" s="187"/>
      <c r="AJ215" s="187"/>
      <c r="AK215" s="187"/>
      <c r="AL215" s="187"/>
      <c r="AM215" s="2"/>
      <c r="AN215" s="187"/>
      <c r="AO215" s="187"/>
      <c r="AP215" s="187"/>
      <c r="AQ215" s="182"/>
      <c r="AR215" s="182"/>
      <c r="AS215" s="182"/>
      <c r="AT215" s="182"/>
    </row>
    <row r="216" spans="1:46" s="181" customFormat="1" ht="12.6" customHeight="1">
      <c r="A216" s="189"/>
      <c r="B216" s="189"/>
      <c r="C216" s="189"/>
      <c r="D216" s="189"/>
      <c r="E216" s="189"/>
      <c r="F216" s="189"/>
      <c r="G216" s="8"/>
      <c r="H216" s="184"/>
      <c r="I216" s="184"/>
      <c r="J216" s="184"/>
      <c r="K216" s="184"/>
      <c r="L216" s="184"/>
      <c r="M216" s="184"/>
      <c r="N216" s="184"/>
      <c r="O216"/>
      <c r="P216" s="187"/>
      <c r="Q216" s="187"/>
      <c r="R216" s="187"/>
      <c r="S216" s="187"/>
      <c r="T216" s="187"/>
      <c r="U216" s="187"/>
      <c r="V216" s="187"/>
      <c r="W216" s="2"/>
      <c r="X216" s="187"/>
      <c r="Y216" s="187"/>
      <c r="Z216" s="187"/>
      <c r="AA216" s="187"/>
      <c r="AB216" s="188"/>
      <c r="AC216" s="188"/>
      <c r="AD216" s="188"/>
      <c r="AE216" s="2"/>
      <c r="AF216" s="188"/>
      <c r="AG216" s="187"/>
      <c r="AH216" s="187"/>
      <c r="AI216" s="187"/>
      <c r="AJ216" s="187"/>
      <c r="AK216" s="187"/>
      <c r="AL216" s="187"/>
      <c r="AM216" s="2"/>
      <c r="AN216" s="187"/>
      <c r="AO216" s="187"/>
      <c r="AP216" s="187"/>
      <c r="AQ216" s="182"/>
      <c r="AR216" s="182"/>
      <c r="AS216" s="182"/>
      <c r="AT216" s="182"/>
    </row>
    <row r="217" spans="1:46" s="181" customFormat="1" ht="12.6" customHeight="1">
      <c r="A217" s="189"/>
      <c r="B217" s="189"/>
      <c r="C217" s="189"/>
      <c r="D217" s="189"/>
      <c r="E217" s="189"/>
      <c r="F217" s="189"/>
      <c r="G217" s="8"/>
      <c r="H217" s="184"/>
      <c r="I217" s="184"/>
      <c r="J217" s="184"/>
      <c r="K217" s="184"/>
      <c r="L217" s="184"/>
      <c r="M217" s="184"/>
      <c r="N217" s="184"/>
      <c r="O217"/>
      <c r="P217" s="187"/>
      <c r="Q217" s="187"/>
      <c r="R217" s="187"/>
      <c r="S217" s="187"/>
      <c r="T217" s="187"/>
      <c r="U217" s="187"/>
      <c r="V217" s="187"/>
      <c r="W217" s="2"/>
      <c r="X217" s="187"/>
      <c r="Y217" s="187"/>
      <c r="Z217" s="187"/>
      <c r="AA217" s="187"/>
      <c r="AB217" s="188"/>
      <c r="AC217" s="188"/>
      <c r="AD217" s="188"/>
      <c r="AE217" s="2"/>
      <c r="AF217" s="188"/>
      <c r="AG217" s="187"/>
      <c r="AH217" s="187"/>
      <c r="AI217" s="187"/>
      <c r="AJ217" s="187"/>
      <c r="AK217" s="187"/>
      <c r="AL217" s="187"/>
      <c r="AM217" s="2"/>
      <c r="AN217" s="187"/>
      <c r="AO217" s="187"/>
      <c r="AP217" s="187"/>
      <c r="AQ217" s="182"/>
      <c r="AR217" s="182"/>
      <c r="AS217" s="182"/>
      <c r="AT217" s="182"/>
    </row>
    <row r="218" spans="1:46" s="181" customFormat="1" ht="12.6" customHeight="1">
      <c r="A218" s="189"/>
      <c r="B218" s="189"/>
      <c r="C218" s="189"/>
      <c r="D218" s="189"/>
      <c r="E218" s="189"/>
      <c r="F218" s="189"/>
      <c r="G218" s="8"/>
      <c r="H218" s="184"/>
      <c r="I218" s="184"/>
      <c r="J218" s="184"/>
      <c r="K218" s="184"/>
      <c r="L218" s="184"/>
      <c r="M218" s="184"/>
      <c r="N218" s="184"/>
      <c r="O218"/>
      <c r="P218" s="187"/>
      <c r="Q218" s="187"/>
      <c r="R218" s="187"/>
      <c r="S218" s="187"/>
      <c r="T218" s="187"/>
      <c r="U218" s="187"/>
      <c r="V218" s="187"/>
      <c r="W218" s="2"/>
      <c r="X218" s="187"/>
      <c r="Y218" s="187"/>
      <c r="Z218" s="187"/>
      <c r="AA218" s="187"/>
      <c r="AB218" s="188"/>
      <c r="AC218" s="188"/>
      <c r="AD218" s="188"/>
      <c r="AE218" s="2"/>
      <c r="AF218" s="188"/>
      <c r="AG218" s="187"/>
      <c r="AH218" s="187"/>
      <c r="AI218" s="187"/>
      <c r="AJ218" s="187"/>
      <c r="AK218" s="187"/>
      <c r="AL218" s="187"/>
      <c r="AM218" s="2"/>
      <c r="AN218" s="187"/>
      <c r="AO218" s="187"/>
      <c r="AP218" s="187"/>
      <c r="AQ218" s="182"/>
      <c r="AR218" s="182"/>
      <c r="AS218" s="182"/>
      <c r="AT218" s="182"/>
    </row>
    <row r="219" spans="1:46" s="181" customFormat="1" ht="12.6" customHeight="1">
      <c r="A219" s="189"/>
      <c r="B219" s="189"/>
      <c r="C219" s="189"/>
      <c r="D219" s="189"/>
      <c r="E219" s="189"/>
      <c r="F219" s="189"/>
      <c r="G219" s="8"/>
      <c r="H219" s="184"/>
      <c r="I219" s="184"/>
      <c r="J219" s="184"/>
      <c r="K219" s="184"/>
      <c r="L219" s="184"/>
      <c r="M219" s="184"/>
      <c r="N219" s="184"/>
      <c r="O219"/>
      <c r="P219" s="187"/>
      <c r="Q219" s="187"/>
      <c r="R219" s="187"/>
      <c r="S219" s="187"/>
      <c r="T219" s="187"/>
      <c r="U219" s="187"/>
      <c r="V219" s="187"/>
      <c r="W219" s="2"/>
      <c r="X219" s="187"/>
      <c r="Y219" s="187"/>
      <c r="Z219" s="187"/>
      <c r="AA219" s="187"/>
      <c r="AB219" s="188"/>
      <c r="AC219" s="188"/>
      <c r="AD219" s="188"/>
      <c r="AE219" s="2"/>
      <c r="AF219" s="188"/>
      <c r="AG219" s="187"/>
      <c r="AH219" s="187"/>
      <c r="AI219" s="187"/>
      <c r="AJ219" s="187"/>
      <c r="AK219" s="187"/>
      <c r="AL219" s="187"/>
      <c r="AM219" s="2"/>
      <c r="AN219" s="187"/>
      <c r="AO219" s="187"/>
      <c r="AP219" s="187"/>
      <c r="AQ219" s="182"/>
      <c r="AR219" s="182"/>
      <c r="AS219" s="182"/>
      <c r="AT219" s="182"/>
    </row>
    <row r="220" spans="1:46" s="181" customFormat="1" ht="12.6" customHeight="1">
      <c r="A220" s="189"/>
      <c r="B220" s="189"/>
      <c r="C220" s="189"/>
      <c r="D220" s="189"/>
      <c r="E220" s="189"/>
      <c r="F220" s="189"/>
      <c r="G220" s="8"/>
      <c r="H220" s="184"/>
      <c r="I220" s="184"/>
      <c r="J220" s="184"/>
      <c r="K220" s="184"/>
      <c r="L220" s="184"/>
      <c r="M220" s="184"/>
      <c r="N220" s="184"/>
      <c r="O220"/>
      <c r="P220" s="187"/>
      <c r="Q220" s="187"/>
      <c r="R220" s="187"/>
      <c r="S220" s="187"/>
      <c r="T220" s="187"/>
      <c r="U220" s="187"/>
      <c r="V220" s="187"/>
      <c r="W220" s="2"/>
      <c r="X220" s="187"/>
      <c r="Y220" s="187"/>
      <c r="Z220" s="187"/>
      <c r="AA220" s="187"/>
      <c r="AB220" s="188"/>
      <c r="AC220" s="188"/>
      <c r="AD220" s="188"/>
      <c r="AE220" s="2"/>
      <c r="AF220" s="188"/>
      <c r="AG220" s="187"/>
      <c r="AH220" s="187"/>
      <c r="AI220" s="187"/>
      <c r="AJ220" s="187"/>
      <c r="AK220" s="187"/>
      <c r="AL220" s="187"/>
      <c r="AM220" s="2"/>
      <c r="AN220" s="187"/>
      <c r="AO220" s="187"/>
      <c r="AP220" s="187"/>
      <c r="AQ220" s="182"/>
      <c r="AR220" s="182"/>
      <c r="AS220" s="182"/>
      <c r="AT220" s="182"/>
    </row>
    <row r="221" spans="1:46" s="181" customFormat="1" ht="12.6" customHeight="1">
      <c r="A221" s="189"/>
      <c r="B221" s="189"/>
      <c r="C221" s="189"/>
      <c r="D221" s="189"/>
      <c r="E221" s="189"/>
      <c r="F221" s="189"/>
      <c r="G221" s="8"/>
      <c r="H221" s="184"/>
      <c r="I221" s="184"/>
      <c r="J221" s="184"/>
      <c r="K221" s="184"/>
      <c r="L221" s="184"/>
      <c r="M221" s="184"/>
      <c r="N221" s="184"/>
      <c r="O221"/>
      <c r="P221" s="187"/>
      <c r="Q221" s="187"/>
      <c r="R221" s="187"/>
      <c r="S221" s="187"/>
      <c r="T221" s="187"/>
      <c r="U221" s="187"/>
      <c r="V221" s="187"/>
      <c r="W221" s="2"/>
      <c r="X221" s="187"/>
      <c r="Y221" s="187"/>
      <c r="Z221" s="187"/>
      <c r="AA221" s="187"/>
      <c r="AB221" s="188"/>
      <c r="AC221" s="188"/>
      <c r="AD221" s="188"/>
      <c r="AE221" s="2"/>
      <c r="AF221" s="188"/>
      <c r="AG221" s="187"/>
      <c r="AH221" s="187"/>
      <c r="AI221" s="187"/>
      <c r="AJ221" s="187"/>
      <c r="AK221" s="187"/>
      <c r="AL221" s="187"/>
      <c r="AM221" s="2"/>
      <c r="AN221" s="187"/>
      <c r="AO221" s="187"/>
      <c r="AP221" s="187"/>
      <c r="AQ221" s="182"/>
      <c r="AR221" s="182"/>
      <c r="AS221" s="182"/>
      <c r="AT221" s="182"/>
    </row>
    <row r="222" spans="1:46" s="181" customFormat="1" ht="12.6" customHeight="1">
      <c r="A222" s="189"/>
      <c r="B222" s="189"/>
      <c r="C222" s="189"/>
      <c r="D222" s="189"/>
      <c r="E222" s="189"/>
      <c r="F222" s="189"/>
      <c r="G222" s="8"/>
      <c r="H222" s="184"/>
      <c r="I222" s="184"/>
      <c r="J222" s="184"/>
      <c r="K222" s="184"/>
      <c r="L222" s="184"/>
      <c r="M222" s="184"/>
      <c r="N222" s="184"/>
      <c r="O222"/>
      <c r="P222" s="187"/>
      <c r="Q222" s="187"/>
      <c r="R222" s="187"/>
      <c r="S222" s="187"/>
      <c r="T222" s="187"/>
      <c r="U222" s="187"/>
      <c r="V222" s="187"/>
      <c r="W222" s="2"/>
      <c r="X222" s="187"/>
      <c r="Y222" s="187"/>
      <c r="Z222" s="187"/>
      <c r="AA222" s="187"/>
      <c r="AB222" s="188"/>
      <c r="AC222" s="188"/>
      <c r="AD222" s="188"/>
      <c r="AE222" s="2"/>
      <c r="AF222" s="188"/>
      <c r="AG222" s="187"/>
      <c r="AH222" s="187"/>
      <c r="AI222" s="187"/>
      <c r="AJ222" s="187"/>
      <c r="AK222" s="187"/>
      <c r="AL222" s="187"/>
      <c r="AM222" s="2"/>
      <c r="AN222" s="187"/>
      <c r="AO222" s="187"/>
      <c r="AP222" s="187"/>
      <c r="AQ222" s="182"/>
      <c r="AR222" s="182"/>
      <c r="AS222" s="182"/>
      <c r="AT222" s="182"/>
    </row>
    <row r="223" spans="1:46" s="181" customFormat="1" ht="12.6" customHeight="1">
      <c r="A223" s="189"/>
      <c r="B223" s="189"/>
      <c r="C223" s="189"/>
      <c r="D223" s="189"/>
      <c r="E223" s="189"/>
      <c r="F223" s="189"/>
      <c r="G223" s="8"/>
      <c r="H223" s="184"/>
      <c r="I223" s="184"/>
      <c r="J223" s="184"/>
      <c r="K223" s="184"/>
      <c r="L223" s="184"/>
      <c r="M223" s="184"/>
      <c r="N223" s="184"/>
      <c r="O223"/>
      <c r="P223" s="187"/>
      <c r="Q223" s="187"/>
      <c r="R223" s="187"/>
      <c r="S223" s="187"/>
      <c r="T223" s="187"/>
      <c r="U223" s="187"/>
      <c r="V223" s="187"/>
      <c r="W223" s="2"/>
      <c r="X223" s="187"/>
      <c r="Y223" s="187"/>
      <c r="Z223" s="187"/>
      <c r="AA223" s="187"/>
      <c r="AB223" s="188"/>
      <c r="AC223" s="188"/>
      <c r="AD223" s="188"/>
      <c r="AE223" s="2"/>
      <c r="AF223" s="188"/>
      <c r="AG223" s="187"/>
      <c r="AH223" s="187"/>
      <c r="AI223" s="187"/>
      <c r="AJ223" s="187"/>
      <c r="AK223" s="187"/>
      <c r="AL223" s="187"/>
      <c r="AM223" s="2"/>
      <c r="AN223" s="187"/>
      <c r="AO223" s="187"/>
      <c r="AP223" s="187"/>
      <c r="AQ223" s="182"/>
      <c r="AR223" s="182"/>
      <c r="AS223" s="182"/>
      <c r="AT223" s="182"/>
    </row>
    <row r="224" spans="1:46" s="181" customFormat="1" ht="12.6" customHeight="1">
      <c r="A224" s="189"/>
      <c r="B224" s="189"/>
      <c r="C224" s="189"/>
      <c r="D224" s="189"/>
      <c r="E224" s="189"/>
      <c r="F224" s="189"/>
      <c r="G224" s="8"/>
      <c r="H224" s="184"/>
      <c r="I224" s="184"/>
      <c r="J224" s="184"/>
      <c r="K224" s="184"/>
      <c r="L224" s="184"/>
      <c r="M224" s="184"/>
      <c r="N224" s="184"/>
      <c r="O224"/>
      <c r="P224" s="187"/>
      <c r="Q224" s="187"/>
      <c r="R224" s="187"/>
      <c r="S224" s="187"/>
      <c r="T224" s="187"/>
      <c r="U224" s="187"/>
      <c r="V224" s="187"/>
      <c r="W224" s="2"/>
      <c r="X224" s="187"/>
      <c r="Y224" s="187"/>
      <c r="Z224" s="187"/>
      <c r="AA224" s="187"/>
      <c r="AB224" s="188"/>
      <c r="AC224" s="188"/>
      <c r="AD224" s="188"/>
      <c r="AE224" s="2"/>
      <c r="AF224" s="188"/>
      <c r="AG224" s="187"/>
      <c r="AH224" s="187"/>
      <c r="AI224" s="187"/>
      <c r="AJ224" s="187"/>
      <c r="AK224" s="187"/>
      <c r="AL224" s="187"/>
      <c r="AM224" s="2"/>
      <c r="AN224" s="187"/>
      <c r="AO224" s="187"/>
      <c r="AP224" s="187"/>
      <c r="AQ224" s="182"/>
      <c r="AR224" s="182"/>
      <c r="AS224" s="182"/>
      <c r="AT224" s="182"/>
    </row>
    <row r="225" spans="1:46" s="181" customFormat="1" ht="12.6" customHeight="1">
      <c r="A225" s="189"/>
      <c r="B225" s="189"/>
      <c r="C225" s="189"/>
      <c r="D225" s="189"/>
      <c r="E225" s="189"/>
      <c r="F225" s="189"/>
      <c r="G225" s="8"/>
      <c r="H225" s="184"/>
      <c r="I225" s="184"/>
      <c r="J225" s="184"/>
      <c r="K225" s="184"/>
      <c r="L225" s="184"/>
      <c r="M225" s="184"/>
      <c r="N225" s="184"/>
      <c r="O225"/>
      <c r="P225" s="187"/>
      <c r="Q225" s="187"/>
      <c r="R225" s="187"/>
      <c r="S225" s="187"/>
      <c r="T225" s="187"/>
      <c r="U225" s="187"/>
      <c r="V225" s="187"/>
      <c r="W225" s="2"/>
      <c r="X225" s="187"/>
      <c r="Y225" s="187"/>
      <c r="Z225" s="187"/>
      <c r="AA225" s="187"/>
      <c r="AB225" s="188"/>
      <c r="AC225" s="188"/>
      <c r="AD225" s="188"/>
      <c r="AE225" s="2"/>
      <c r="AF225" s="188"/>
      <c r="AG225" s="187"/>
      <c r="AH225" s="187"/>
      <c r="AI225" s="187"/>
      <c r="AJ225" s="187"/>
      <c r="AK225" s="187"/>
      <c r="AL225" s="187"/>
      <c r="AM225" s="2"/>
      <c r="AN225" s="187"/>
      <c r="AO225" s="187"/>
      <c r="AP225" s="187"/>
      <c r="AQ225" s="182"/>
      <c r="AR225" s="182"/>
      <c r="AS225" s="182"/>
      <c r="AT225" s="182"/>
    </row>
    <row r="226" spans="1:46" s="181" customFormat="1" ht="12.6" customHeight="1">
      <c r="A226" s="189"/>
      <c r="B226" s="189"/>
      <c r="C226" s="189"/>
      <c r="D226" s="189"/>
      <c r="E226" s="189"/>
      <c r="F226" s="189"/>
      <c r="G226" s="8"/>
      <c r="H226" s="184"/>
      <c r="I226" s="184"/>
      <c r="J226" s="184"/>
      <c r="K226" s="184"/>
      <c r="L226" s="184"/>
      <c r="M226" s="184"/>
      <c r="N226" s="184"/>
      <c r="O226"/>
      <c r="P226" s="187"/>
      <c r="Q226" s="187"/>
      <c r="R226" s="187"/>
      <c r="S226" s="187"/>
      <c r="T226" s="187"/>
      <c r="U226" s="187"/>
      <c r="V226" s="187"/>
      <c r="W226" s="2"/>
      <c r="X226" s="187"/>
      <c r="Y226" s="187"/>
      <c r="Z226" s="187"/>
      <c r="AA226" s="187"/>
      <c r="AB226" s="188"/>
      <c r="AC226" s="188"/>
      <c r="AD226" s="188"/>
      <c r="AE226" s="2"/>
      <c r="AF226" s="188"/>
      <c r="AG226" s="187"/>
      <c r="AH226" s="187"/>
      <c r="AI226" s="187"/>
      <c r="AJ226" s="187"/>
      <c r="AK226" s="187"/>
      <c r="AL226" s="187"/>
      <c r="AM226" s="2"/>
      <c r="AN226" s="187"/>
      <c r="AO226" s="187"/>
      <c r="AP226" s="187"/>
      <c r="AQ226" s="182"/>
      <c r="AR226" s="182"/>
      <c r="AS226" s="182"/>
      <c r="AT226" s="182"/>
    </row>
    <row r="227" spans="1:46" s="181" customFormat="1" ht="12.6" customHeight="1">
      <c r="A227" s="189"/>
      <c r="B227" s="189"/>
      <c r="C227" s="189"/>
      <c r="D227" s="189"/>
      <c r="E227" s="189"/>
      <c r="F227" s="189"/>
      <c r="G227" s="8"/>
      <c r="H227" s="184"/>
      <c r="I227" s="184"/>
      <c r="J227" s="184"/>
      <c r="K227" s="184"/>
      <c r="L227" s="184"/>
      <c r="M227" s="184"/>
      <c r="N227" s="184"/>
      <c r="O227"/>
      <c r="P227" s="187"/>
      <c r="Q227" s="187"/>
      <c r="R227" s="187"/>
      <c r="S227" s="187"/>
      <c r="T227" s="187"/>
      <c r="U227" s="187"/>
      <c r="V227" s="187"/>
      <c r="W227" s="2"/>
      <c r="X227" s="187"/>
      <c r="Y227" s="187"/>
      <c r="Z227" s="187"/>
      <c r="AA227" s="187"/>
      <c r="AB227" s="188"/>
      <c r="AC227" s="188"/>
      <c r="AD227" s="188"/>
      <c r="AE227" s="2"/>
      <c r="AF227" s="188"/>
      <c r="AG227" s="187"/>
      <c r="AH227" s="187"/>
      <c r="AI227" s="187"/>
      <c r="AJ227" s="187"/>
      <c r="AK227" s="187"/>
      <c r="AL227" s="187"/>
      <c r="AM227" s="2"/>
      <c r="AN227" s="187"/>
      <c r="AO227" s="187"/>
      <c r="AP227" s="187"/>
      <c r="AQ227" s="182"/>
      <c r="AR227" s="182"/>
      <c r="AS227" s="182"/>
      <c r="AT227" s="182"/>
    </row>
    <row r="228" spans="1:46" s="181" customFormat="1" ht="12.6" customHeight="1">
      <c r="A228" s="189"/>
      <c r="B228" s="189"/>
      <c r="C228" s="189"/>
      <c r="D228" s="189"/>
      <c r="E228" s="189"/>
      <c r="F228" s="189"/>
      <c r="G228" s="8"/>
      <c r="H228" s="184"/>
      <c r="I228" s="184"/>
      <c r="J228" s="184"/>
      <c r="K228" s="184"/>
      <c r="L228" s="184"/>
      <c r="M228" s="184"/>
      <c r="N228" s="184"/>
      <c r="O228"/>
      <c r="P228" s="187"/>
      <c r="Q228" s="187"/>
      <c r="R228" s="187"/>
      <c r="S228" s="187"/>
      <c r="T228" s="187"/>
      <c r="U228" s="187"/>
      <c r="V228" s="187"/>
      <c r="W228" s="2"/>
      <c r="X228" s="187"/>
      <c r="Y228" s="187"/>
      <c r="Z228" s="187"/>
      <c r="AA228" s="187"/>
      <c r="AB228" s="188"/>
      <c r="AC228" s="188"/>
      <c r="AD228" s="188"/>
      <c r="AE228" s="2"/>
      <c r="AF228" s="188"/>
      <c r="AG228" s="187"/>
      <c r="AH228" s="187"/>
      <c r="AI228" s="187"/>
      <c r="AJ228" s="187"/>
      <c r="AK228" s="187"/>
      <c r="AL228" s="187"/>
      <c r="AM228" s="2"/>
      <c r="AN228" s="187"/>
      <c r="AO228" s="187"/>
      <c r="AP228" s="187"/>
      <c r="AQ228" s="182"/>
      <c r="AR228" s="182"/>
      <c r="AS228" s="182"/>
      <c r="AT228" s="182"/>
    </row>
    <row r="229" spans="1:46" s="181" customFormat="1" ht="12.6" customHeight="1">
      <c r="A229" s="189"/>
      <c r="B229" s="189"/>
      <c r="C229" s="189"/>
      <c r="D229" s="189"/>
      <c r="E229" s="189"/>
      <c r="F229" s="189"/>
      <c r="G229" s="8"/>
      <c r="H229" s="184"/>
      <c r="I229" s="184"/>
      <c r="J229" s="184"/>
      <c r="K229" s="184"/>
      <c r="L229" s="184"/>
      <c r="M229" s="184"/>
      <c r="N229" s="184"/>
      <c r="O229"/>
      <c r="P229" s="187"/>
      <c r="Q229" s="187"/>
      <c r="R229" s="187"/>
      <c r="S229" s="187"/>
      <c r="T229" s="187"/>
      <c r="U229" s="187"/>
      <c r="V229" s="187"/>
      <c r="W229" s="2"/>
      <c r="X229" s="187"/>
      <c r="Y229" s="187"/>
      <c r="Z229" s="187"/>
      <c r="AA229" s="187"/>
      <c r="AB229" s="188"/>
      <c r="AC229" s="188"/>
      <c r="AD229" s="188"/>
      <c r="AE229" s="2"/>
      <c r="AF229" s="188"/>
      <c r="AG229" s="187"/>
      <c r="AH229" s="187"/>
      <c r="AI229" s="187"/>
      <c r="AJ229" s="187"/>
      <c r="AK229" s="187"/>
      <c r="AL229" s="187"/>
      <c r="AM229" s="2"/>
      <c r="AN229" s="187"/>
      <c r="AO229" s="187"/>
      <c r="AP229" s="187"/>
      <c r="AQ229" s="182"/>
      <c r="AR229" s="182"/>
      <c r="AS229" s="182"/>
      <c r="AT229" s="182"/>
    </row>
    <row r="230" spans="1:46" s="181" customFormat="1" ht="12.6" customHeight="1">
      <c r="A230" s="189"/>
      <c r="B230" s="189"/>
      <c r="C230" s="189"/>
      <c r="D230" s="189"/>
      <c r="E230" s="189"/>
      <c r="F230" s="189"/>
      <c r="G230" s="8"/>
      <c r="H230" s="184"/>
      <c r="I230" s="184"/>
      <c r="J230" s="184"/>
      <c r="K230" s="184"/>
      <c r="L230" s="184"/>
      <c r="M230" s="184"/>
      <c r="N230" s="184"/>
      <c r="O230"/>
      <c r="P230" s="187"/>
      <c r="Q230" s="187"/>
      <c r="R230" s="187"/>
      <c r="S230" s="187"/>
      <c r="T230" s="187"/>
      <c r="U230" s="187"/>
      <c r="V230" s="187"/>
      <c r="W230" s="2"/>
      <c r="X230" s="187"/>
      <c r="Y230" s="187"/>
      <c r="Z230" s="187"/>
      <c r="AA230" s="187"/>
      <c r="AB230" s="188"/>
      <c r="AC230" s="188"/>
      <c r="AD230" s="188"/>
      <c r="AE230" s="2"/>
      <c r="AF230" s="188"/>
      <c r="AG230" s="187"/>
      <c r="AH230" s="187"/>
      <c r="AI230" s="187"/>
      <c r="AJ230" s="187"/>
      <c r="AK230" s="187"/>
      <c r="AL230" s="187"/>
      <c r="AM230" s="2"/>
      <c r="AN230" s="187"/>
      <c r="AO230" s="187"/>
      <c r="AP230" s="187"/>
      <c r="AQ230" s="182"/>
      <c r="AR230" s="182"/>
      <c r="AS230" s="182"/>
      <c r="AT230" s="182"/>
    </row>
    <row r="231" spans="1:46" s="181" customFormat="1" ht="12.6" customHeight="1">
      <c r="A231" s="189"/>
      <c r="B231" s="189"/>
      <c r="C231" s="189"/>
      <c r="D231" s="189"/>
      <c r="E231" s="189"/>
      <c r="F231" s="189"/>
      <c r="G231" s="8"/>
      <c r="H231" s="184"/>
      <c r="I231" s="184"/>
      <c r="J231" s="184"/>
      <c r="K231" s="184"/>
      <c r="L231" s="184"/>
      <c r="M231" s="184"/>
      <c r="N231" s="184"/>
      <c r="O231"/>
      <c r="P231" s="187"/>
      <c r="Q231" s="187"/>
      <c r="R231" s="187"/>
      <c r="S231" s="187"/>
      <c r="T231" s="187"/>
      <c r="U231" s="187"/>
      <c r="V231" s="187"/>
      <c r="W231" s="2"/>
      <c r="X231" s="187"/>
      <c r="Y231" s="187"/>
      <c r="Z231" s="187"/>
      <c r="AA231" s="187"/>
      <c r="AB231" s="188"/>
      <c r="AC231" s="188"/>
      <c r="AD231" s="188"/>
      <c r="AE231" s="2"/>
      <c r="AF231" s="188"/>
      <c r="AG231" s="187"/>
      <c r="AH231" s="187"/>
      <c r="AI231" s="187"/>
      <c r="AJ231" s="187"/>
      <c r="AK231" s="187"/>
      <c r="AL231" s="187"/>
      <c r="AM231" s="2"/>
      <c r="AN231" s="187"/>
      <c r="AO231" s="187"/>
      <c r="AP231" s="187"/>
      <c r="AQ231" s="182"/>
      <c r="AR231" s="182"/>
      <c r="AS231" s="182"/>
      <c r="AT231" s="182"/>
    </row>
    <row r="232" spans="1:46" s="181" customFormat="1" ht="12.6" customHeight="1">
      <c r="A232" s="189"/>
      <c r="B232" s="189"/>
      <c r="C232" s="189"/>
      <c r="D232" s="189"/>
      <c r="E232" s="189"/>
      <c r="F232" s="189"/>
      <c r="G232" s="8"/>
      <c r="H232" s="184"/>
      <c r="I232" s="184"/>
      <c r="J232" s="184"/>
      <c r="K232" s="184"/>
      <c r="L232" s="184"/>
      <c r="M232" s="184"/>
      <c r="N232" s="184"/>
      <c r="O232"/>
      <c r="P232" s="187"/>
      <c r="Q232" s="187"/>
      <c r="R232" s="187"/>
      <c r="S232" s="187"/>
      <c r="T232" s="187"/>
      <c r="U232" s="187"/>
      <c r="V232" s="187"/>
      <c r="W232" s="2"/>
      <c r="X232" s="187"/>
      <c r="Y232" s="187"/>
      <c r="Z232" s="187"/>
      <c r="AA232" s="187"/>
      <c r="AB232" s="188"/>
      <c r="AC232" s="188"/>
      <c r="AD232" s="188"/>
      <c r="AE232" s="2"/>
      <c r="AF232" s="188"/>
      <c r="AG232" s="187"/>
      <c r="AH232" s="187"/>
      <c r="AI232" s="187"/>
      <c r="AJ232" s="187"/>
      <c r="AK232" s="187"/>
      <c r="AL232" s="187"/>
      <c r="AM232" s="2"/>
      <c r="AN232" s="187"/>
      <c r="AO232" s="187"/>
      <c r="AP232" s="187"/>
      <c r="AQ232" s="182"/>
      <c r="AR232" s="182"/>
      <c r="AS232" s="182"/>
      <c r="AT232" s="182"/>
    </row>
    <row r="233" spans="1:46" s="181" customFormat="1" ht="12.6" customHeight="1">
      <c r="A233" s="189"/>
      <c r="B233" s="189"/>
      <c r="C233" s="189"/>
      <c r="D233" s="189"/>
      <c r="E233" s="189"/>
      <c r="F233" s="189"/>
      <c r="G233" s="8"/>
      <c r="H233" s="184"/>
      <c r="I233" s="184"/>
      <c r="J233" s="184"/>
      <c r="K233" s="184"/>
      <c r="L233" s="184"/>
      <c r="M233" s="184"/>
      <c r="N233" s="184"/>
      <c r="O233"/>
      <c r="P233" s="187"/>
      <c r="Q233" s="187"/>
      <c r="R233" s="187"/>
      <c r="S233" s="187"/>
      <c r="T233" s="187"/>
      <c r="U233" s="187"/>
      <c r="V233" s="187"/>
      <c r="W233" s="2"/>
      <c r="X233" s="187"/>
      <c r="Y233" s="187"/>
      <c r="Z233" s="187"/>
      <c r="AA233" s="187"/>
      <c r="AB233" s="188"/>
      <c r="AC233" s="188"/>
      <c r="AD233" s="188"/>
      <c r="AE233" s="2"/>
      <c r="AF233" s="188"/>
      <c r="AG233" s="187"/>
      <c r="AH233" s="187"/>
      <c r="AI233" s="187"/>
      <c r="AJ233" s="187"/>
      <c r="AK233" s="187"/>
      <c r="AL233" s="187"/>
      <c r="AM233" s="2"/>
      <c r="AN233" s="187"/>
      <c r="AO233" s="187"/>
      <c r="AP233" s="187"/>
      <c r="AQ233" s="182"/>
      <c r="AR233" s="182"/>
      <c r="AS233" s="182"/>
      <c r="AT233" s="182"/>
    </row>
    <row r="234" spans="1:46" s="181" customFormat="1" ht="12.6" customHeight="1">
      <c r="A234" s="189"/>
      <c r="B234" s="189"/>
      <c r="C234" s="189"/>
      <c r="D234" s="189"/>
      <c r="E234" s="189"/>
      <c r="F234" s="189"/>
      <c r="G234" s="8"/>
      <c r="H234" s="184"/>
      <c r="I234" s="184"/>
      <c r="J234" s="184"/>
      <c r="K234" s="184"/>
      <c r="L234" s="184"/>
      <c r="M234" s="184"/>
      <c r="N234" s="184"/>
      <c r="O234"/>
      <c r="P234" s="187"/>
      <c r="Q234" s="187"/>
      <c r="R234" s="187"/>
      <c r="S234" s="187"/>
      <c r="T234" s="187"/>
      <c r="U234" s="187"/>
      <c r="V234" s="187"/>
      <c r="W234" s="2"/>
      <c r="X234" s="187"/>
      <c r="Y234" s="187"/>
      <c r="Z234" s="187"/>
      <c r="AA234" s="187"/>
      <c r="AB234" s="188"/>
      <c r="AC234" s="188"/>
      <c r="AD234" s="188"/>
      <c r="AE234" s="2"/>
      <c r="AF234" s="188"/>
      <c r="AG234" s="187"/>
      <c r="AH234" s="187"/>
      <c r="AI234" s="187"/>
      <c r="AJ234" s="187"/>
      <c r="AK234" s="187"/>
      <c r="AL234" s="187"/>
      <c r="AM234" s="2"/>
      <c r="AN234" s="187"/>
      <c r="AO234" s="187"/>
      <c r="AP234" s="187"/>
      <c r="AQ234" s="182"/>
      <c r="AR234" s="182"/>
      <c r="AS234" s="182"/>
      <c r="AT234" s="182"/>
    </row>
    <row r="235" spans="1:46" s="181" customFormat="1" ht="12.6" customHeight="1">
      <c r="A235" s="189"/>
      <c r="B235" s="189"/>
      <c r="C235" s="189"/>
      <c r="D235" s="189"/>
      <c r="E235" s="189"/>
      <c r="F235" s="189"/>
      <c r="G235" s="8"/>
      <c r="H235" s="184"/>
      <c r="I235" s="184"/>
      <c r="J235" s="184"/>
      <c r="K235" s="184"/>
      <c r="L235" s="184"/>
      <c r="M235" s="184"/>
      <c r="N235" s="184"/>
      <c r="O235"/>
      <c r="P235" s="187"/>
      <c r="Q235" s="187"/>
      <c r="R235" s="187"/>
      <c r="S235" s="187"/>
      <c r="T235" s="187"/>
      <c r="U235" s="187"/>
      <c r="V235" s="187"/>
      <c r="W235" s="2"/>
      <c r="X235" s="187"/>
      <c r="Y235" s="187"/>
      <c r="Z235" s="187"/>
      <c r="AA235" s="187"/>
      <c r="AB235" s="188"/>
      <c r="AC235" s="188"/>
      <c r="AD235" s="188"/>
      <c r="AE235" s="2"/>
      <c r="AF235" s="188"/>
      <c r="AG235" s="187"/>
      <c r="AH235" s="187"/>
      <c r="AI235" s="187"/>
      <c r="AJ235" s="187"/>
      <c r="AK235" s="187"/>
      <c r="AL235" s="187"/>
      <c r="AM235" s="2"/>
      <c r="AN235" s="187"/>
      <c r="AO235" s="187"/>
      <c r="AP235" s="187"/>
      <c r="AQ235" s="182"/>
      <c r="AR235" s="182"/>
      <c r="AS235" s="182"/>
      <c r="AT235" s="182"/>
    </row>
    <row r="236" spans="1:46" s="181" customFormat="1" ht="12.6" customHeight="1">
      <c r="A236" s="189"/>
      <c r="B236" s="189"/>
      <c r="C236" s="189"/>
      <c r="D236" s="189"/>
      <c r="E236" s="189"/>
      <c r="F236" s="189"/>
      <c r="G236" s="8"/>
      <c r="H236" s="184"/>
      <c r="I236" s="184"/>
      <c r="J236" s="184"/>
      <c r="K236" s="184"/>
      <c r="L236" s="184"/>
      <c r="M236" s="184"/>
      <c r="N236" s="184"/>
      <c r="O236"/>
      <c r="P236" s="187"/>
      <c r="Q236" s="187"/>
      <c r="R236" s="187"/>
      <c r="S236" s="187"/>
      <c r="T236" s="187"/>
      <c r="U236" s="187"/>
      <c r="V236" s="187"/>
      <c r="W236" s="2"/>
      <c r="X236" s="187"/>
      <c r="Y236" s="187"/>
      <c r="Z236" s="187"/>
      <c r="AA236" s="187"/>
      <c r="AB236" s="188"/>
      <c r="AC236" s="188"/>
      <c r="AD236" s="188"/>
      <c r="AE236" s="2"/>
      <c r="AF236" s="188"/>
      <c r="AG236" s="187"/>
      <c r="AH236" s="187"/>
      <c r="AI236" s="187"/>
      <c r="AJ236" s="187"/>
      <c r="AK236" s="187"/>
      <c r="AL236" s="187"/>
      <c r="AM236" s="2"/>
      <c r="AN236" s="187"/>
      <c r="AO236" s="187"/>
      <c r="AP236" s="187"/>
      <c r="AQ236" s="182"/>
      <c r="AR236" s="182"/>
      <c r="AS236" s="182"/>
      <c r="AT236" s="182"/>
    </row>
    <row r="237" spans="1:46" s="181" customFormat="1" ht="12.6" customHeight="1">
      <c r="A237" s="189"/>
      <c r="B237" s="189"/>
      <c r="C237" s="189"/>
      <c r="D237" s="189"/>
      <c r="E237" s="189"/>
      <c r="F237" s="189"/>
      <c r="G237" s="8"/>
      <c r="H237" s="184"/>
      <c r="I237" s="184"/>
      <c r="J237" s="184"/>
      <c r="K237" s="184"/>
      <c r="L237" s="184"/>
      <c r="M237" s="184"/>
      <c r="N237" s="184"/>
      <c r="O237"/>
      <c r="P237" s="187"/>
      <c r="Q237" s="187"/>
      <c r="R237" s="187"/>
      <c r="S237" s="187"/>
      <c r="T237" s="187"/>
      <c r="U237" s="187"/>
      <c r="V237" s="187"/>
      <c r="W237" s="2"/>
      <c r="X237" s="187"/>
      <c r="Y237" s="187"/>
      <c r="Z237" s="187"/>
      <c r="AA237" s="187"/>
      <c r="AB237" s="188"/>
      <c r="AC237" s="188"/>
      <c r="AD237" s="188"/>
      <c r="AE237" s="2"/>
      <c r="AF237" s="188"/>
      <c r="AG237" s="187"/>
      <c r="AH237" s="187"/>
      <c r="AI237" s="187"/>
      <c r="AJ237" s="187"/>
      <c r="AK237" s="187"/>
      <c r="AL237" s="187"/>
      <c r="AM237" s="2"/>
      <c r="AN237" s="187"/>
      <c r="AO237" s="187"/>
      <c r="AP237" s="187"/>
      <c r="AQ237" s="182"/>
      <c r="AR237" s="182"/>
      <c r="AS237" s="182"/>
      <c r="AT237" s="182"/>
    </row>
    <row r="238" spans="1:46" s="181" customFormat="1" ht="12.6" customHeight="1">
      <c r="A238" s="189"/>
      <c r="B238" s="189"/>
      <c r="C238" s="189"/>
      <c r="D238" s="189"/>
      <c r="E238" s="189"/>
      <c r="F238" s="189"/>
      <c r="G238" s="8"/>
      <c r="H238" s="184"/>
      <c r="I238" s="184"/>
      <c r="J238" s="184"/>
      <c r="K238" s="184"/>
      <c r="L238" s="184"/>
      <c r="M238" s="184"/>
      <c r="N238" s="184"/>
      <c r="O238"/>
      <c r="P238" s="187"/>
      <c r="Q238" s="187"/>
      <c r="R238" s="187"/>
      <c r="S238" s="187"/>
      <c r="T238" s="187"/>
      <c r="U238" s="187"/>
      <c r="V238" s="187"/>
      <c r="W238" s="2"/>
      <c r="X238" s="187"/>
      <c r="Y238" s="187"/>
      <c r="Z238" s="187"/>
      <c r="AA238" s="187"/>
      <c r="AB238" s="188"/>
      <c r="AC238" s="188"/>
      <c r="AD238" s="188"/>
      <c r="AE238" s="2"/>
      <c r="AF238" s="188"/>
      <c r="AG238" s="187"/>
      <c r="AH238" s="187"/>
      <c r="AI238" s="187"/>
      <c r="AJ238" s="187"/>
      <c r="AK238" s="187"/>
      <c r="AL238" s="187"/>
      <c r="AM238" s="2"/>
      <c r="AN238" s="187"/>
      <c r="AO238" s="187"/>
      <c r="AP238" s="187"/>
      <c r="AQ238" s="182"/>
      <c r="AR238" s="182"/>
      <c r="AS238" s="182"/>
      <c r="AT238" s="182"/>
    </row>
    <row r="239" spans="1:46" s="181" customFormat="1" ht="12.6" customHeight="1">
      <c r="A239" s="189"/>
      <c r="B239" s="189"/>
      <c r="C239" s="189"/>
      <c r="D239" s="189"/>
      <c r="E239" s="189"/>
      <c r="F239" s="189"/>
      <c r="G239" s="8"/>
      <c r="H239" s="184"/>
      <c r="I239" s="184"/>
      <c r="J239" s="184"/>
      <c r="K239" s="184"/>
      <c r="L239" s="184"/>
      <c r="M239" s="184"/>
      <c r="N239" s="184"/>
      <c r="O239"/>
      <c r="P239" s="187"/>
      <c r="Q239" s="187"/>
      <c r="R239" s="187"/>
      <c r="S239" s="187"/>
      <c r="T239" s="187"/>
      <c r="U239" s="187"/>
      <c r="V239" s="187"/>
      <c r="W239" s="2"/>
      <c r="X239" s="187"/>
      <c r="Y239" s="187"/>
      <c r="Z239" s="187"/>
      <c r="AA239" s="187"/>
      <c r="AB239" s="188"/>
      <c r="AC239" s="188"/>
      <c r="AD239" s="188"/>
      <c r="AE239" s="2"/>
      <c r="AF239" s="188"/>
      <c r="AG239" s="187"/>
      <c r="AH239" s="187"/>
      <c r="AI239" s="187"/>
      <c r="AJ239" s="187"/>
      <c r="AK239" s="187"/>
      <c r="AL239" s="187"/>
      <c r="AM239" s="2"/>
      <c r="AN239" s="187"/>
      <c r="AO239" s="187"/>
      <c r="AP239" s="187"/>
      <c r="AQ239" s="182"/>
      <c r="AR239" s="182"/>
      <c r="AS239" s="182"/>
      <c r="AT239" s="182"/>
    </row>
    <row r="240" spans="1:46" s="181" customFormat="1" ht="12.6" customHeight="1">
      <c r="A240" s="189"/>
      <c r="B240" s="189"/>
      <c r="C240" s="189"/>
      <c r="D240" s="189"/>
      <c r="E240" s="189"/>
      <c r="F240" s="189"/>
      <c r="G240" s="8"/>
      <c r="H240" s="184"/>
      <c r="I240" s="184"/>
      <c r="J240" s="184"/>
      <c r="K240" s="184"/>
      <c r="L240" s="184"/>
      <c r="M240" s="184"/>
      <c r="N240" s="184"/>
      <c r="O240"/>
      <c r="P240" s="187"/>
      <c r="Q240" s="187"/>
      <c r="R240" s="187"/>
      <c r="S240" s="187"/>
      <c r="T240" s="187"/>
      <c r="U240" s="187"/>
      <c r="V240" s="187"/>
      <c r="W240" s="2"/>
      <c r="X240" s="187"/>
      <c r="Y240" s="187"/>
      <c r="Z240" s="187"/>
      <c r="AA240" s="187"/>
      <c r="AB240" s="188"/>
      <c r="AC240" s="188"/>
      <c r="AD240" s="188"/>
      <c r="AE240" s="2"/>
      <c r="AF240" s="188"/>
      <c r="AG240" s="187"/>
      <c r="AH240" s="187"/>
      <c r="AI240" s="187"/>
      <c r="AJ240" s="187"/>
      <c r="AK240" s="187"/>
      <c r="AL240" s="187"/>
      <c r="AM240" s="2"/>
      <c r="AN240" s="187"/>
      <c r="AO240" s="187"/>
      <c r="AP240" s="187"/>
      <c r="AQ240" s="182"/>
      <c r="AR240" s="182"/>
      <c r="AS240" s="182"/>
      <c r="AT240" s="182"/>
    </row>
    <row r="241" spans="1:46" s="181" customFormat="1" ht="12.6" customHeight="1">
      <c r="A241" s="189"/>
      <c r="B241" s="189"/>
      <c r="C241" s="189"/>
      <c r="D241" s="189"/>
      <c r="E241" s="189"/>
      <c r="F241" s="189"/>
      <c r="G241" s="8"/>
      <c r="H241" s="184"/>
      <c r="I241" s="184"/>
      <c r="J241" s="184"/>
      <c r="K241" s="184"/>
      <c r="L241" s="184"/>
      <c r="M241" s="184"/>
      <c r="N241" s="184"/>
      <c r="O241"/>
      <c r="P241" s="187"/>
      <c r="Q241" s="187"/>
      <c r="R241" s="187"/>
      <c r="S241" s="187"/>
      <c r="T241" s="187"/>
      <c r="U241" s="187"/>
      <c r="V241" s="187"/>
      <c r="W241" s="2"/>
      <c r="X241" s="187"/>
      <c r="Y241" s="187"/>
      <c r="Z241" s="187"/>
      <c r="AA241" s="187"/>
      <c r="AB241" s="188"/>
      <c r="AC241" s="188"/>
      <c r="AD241" s="188"/>
      <c r="AE241" s="2"/>
      <c r="AF241" s="188"/>
      <c r="AG241" s="187"/>
      <c r="AH241" s="187"/>
      <c r="AI241" s="187"/>
      <c r="AJ241" s="187"/>
      <c r="AK241" s="187"/>
      <c r="AL241" s="187"/>
      <c r="AM241" s="2"/>
      <c r="AN241" s="187"/>
      <c r="AO241" s="187"/>
      <c r="AP241" s="187"/>
      <c r="AQ241" s="182"/>
      <c r="AR241" s="182"/>
      <c r="AS241" s="182"/>
      <c r="AT241" s="182"/>
    </row>
    <row r="242" spans="1:46" s="181" customFormat="1" ht="12.6" customHeight="1">
      <c r="A242" s="189"/>
      <c r="B242" s="189"/>
      <c r="C242" s="189"/>
      <c r="D242" s="189"/>
      <c r="E242" s="189"/>
      <c r="F242" s="189"/>
      <c r="G242" s="8"/>
      <c r="H242" s="184"/>
      <c r="I242" s="184"/>
      <c r="J242" s="184"/>
      <c r="K242" s="184"/>
      <c r="L242" s="184"/>
      <c r="M242" s="184"/>
      <c r="N242" s="184"/>
      <c r="O242"/>
      <c r="P242" s="187"/>
      <c r="Q242" s="187"/>
      <c r="R242" s="187"/>
      <c r="S242" s="187"/>
      <c r="T242" s="187"/>
      <c r="U242" s="187"/>
      <c r="V242" s="187"/>
      <c r="W242" s="2"/>
      <c r="X242" s="187"/>
      <c r="Y242" s="187"/>
      <c r="Z242" s="187"/>
      <c r="AA242" s="187"/>
      <c r="AB242" s="188"/>
      <c r="AC242" s="188"/>
      <c r="AD242" s="188"/>
      <c r="AE242" s="2"/>
      <c r="AF242" s="188"/>
      <c r="AG242" s="187"/>
      <c r="AH242" s="187"/>
      <c r="AI242" s="187"/>
      <c r="AJ242" s="187"/>
      <c r="AK242" s="187"/>
      <c r="AL242" s="187"/>
      <c r="AM242" s="2"/>
      <c r="AN242" s="187"/>
      <c r="AO242" s="187"/>
      <c r="AP242" s="187"/>
      <c r="AQ242" s="182"/>
      <c r="AR242" s="182"/>
      <c r="AS242" s="182"/>
      <c r="AT242" s="182"/>
    </row>
    <row r="243" spans="1:46" s="181" customFormat="1" ht="12.6" customHeight="1">
      <c r="A243" s="189"/>
      <c r="B243" s="189"/>
      <c r="C243" s="189"/>
      <c r="D243" s="189"/>
      <c r="E243" s="189"/>
      <c r="F243" s="189"/>
      <c r="G243" s="8"/>
      <c r="H243" s="184"/>
      <c r="I243" s="184"/>
      <c r="J243" s="184"/>
      <c r="K243" s="184"/>
      <c r="L243" s="184"/>
      <c r="M243" s="184"/>
      <c r="N243" s="184"/>
      <c r="O243"/>
      <c r="P243" s="187"/>
      <c r="Q243" s="187"/>
      <c r="R243" s="187"/>
      <c r="S243" s="187"/>
      <c r="T243" s="187"/>
      <c r="U243" s="187"/>
      <c r="V243" s="187"/>
      <c r="W243" s="2"/>
      <c r="X243" s="187"/>
      <c r="Y243" s="187"/>
      <c r="Z243" s="187"/>
      <c r="AA243" s="187"/>
      <c r="AB243" s="188"/>
      <c r="AC243" s="188"/>
      <c r="AD243" s="188"/>
      <c r="AE243" s="2"/>
      <c r="AF243" s="188"/>
      <c r="AG243" s="187"/>
      <c r="AH243" s="187"/>
      <c r="AI243" s="187"/>
      <c r="AJ243" s="187"/>
      <c r="AK243" s="187"/>
      <c r="AL243" s="187"/>
      <c r="AM243" s="2"/>
      <c r="AN243" s="187"/>
      <c r="AO243" s="187"/>
      <c r="AP243" s="187"/>
      <c r="AQ243" s="182"/>
      <c r="AR243" s="182"/>
      <c r="AS243" s="182"/>
      <c r="AT243" s="182"/>
    </row>
    <row r="244" spans="1:46" s="181" customFormat="1" ht="12.6" customHeight="1">
      <c r="A244" s="189"/>
      <c r="B244" s="189"/>
      <c r="C244" s="189"/>
      <c r="D244" s="189"/>
      <c r="E244" s="189"/>
      <c r="F244" s="189"/>
      <c r="G244" s="8"/>
      <c r="H244" s="184"/>
      <c r="I244" s="184"/>
      <c r="J244" s="184"/>
      <c r="K244" s="184"/>
      <c r="L244" s="184"/>
      <c r="M244" s="184"/>
      <c r="N244" s="184"/>
      <c r="O244"/>
      <c r="P244" s="187"/>
      <c r="Q244" s="187"/>
      <c r="R244" s="187"/>
      <c r="S244" s="187"/>
      <c r="T244" s="187"/>
      <c r="U244" s="187"/>
      <c r="V244" s="187"/>
      <c r="W244" s="2"/>
      <c r="X244" s="187"/>
      <c r="Y244" s="187"/>
      <c r="Z244" s="187"/>
      <c r="AA244" s="187"/>
      <c r="AB244" s="188"/>
      <c r="AC244" s="188"/>
      <c r="AD244" s="188"/>
      <c r="AE244" s="2"/>
      <c r="AF244" s="188"/>
      <c r="AG244" s="187"/>
      <c r="AH244" s="187"/>
      <c r="AI244" s="187"/>
      <c r="AJ244" s="187"/>
      <c r="AK244" s="187"/>
      <c r="AL244" s="187"/>
      <c r="AM244" s="2"/>
      <c r="AN244" s="187"/>
      <c r="AO244" s="187"/>
      <c r="AP244" s="187"/>
      <c r="AQ244" s="182"/>
      <c r="AR244" s="182"/>
      <c r="AS244" s="182"/>
      <c r="AT244" s="182"/>
    </row>
    <row r="245" spans="1:46" s="181" customFormat="1" ht="12.6" customHeight="1">
      <c r="A245" s="189"/>
      <c r="B245" s="189"/>
      <c r="C245" s="189"/>
      <c r="D245" s="189"/>
      <c r="E245" s="189"/>
      <c r="F245" s="189"/>
      <c r="G245" s="8"/>
      <c r="H245" s="184"/>
      <c r="I245" s="184"/>
      <c r="J245" s="184"/>
      <c r="K245" s="184"/>
      <c r="L245" s="184"/>
      <c r="M245" s="184"/>
      <c r="N245" s="184"/>
      <c r="O245"/>
      <c r="P245" s="187"/>
      <c r="Q245" s="187"/>
      <c r="R245" s="187"/>
      <c r="S245" s="187"/>
      <c r="T245" s="187"/>
      <c r="U245" s="187"/>
      <c r="V245" s="187"/>
      <c r="W245" s="2"/>
      <c r="X245" s="187"/>
      <c r="Y245" s="187"/>
      <c r="Z245" s="187"/>
      <c r="AA245" s="187"/>
      <c r="AB245" s="188"/>
      <c r="AC245" s="188"/>
      <c r="AD245" s="188"/>
      <c r="AE245" s="2"/>
      <c r="AF245" s="188"/>
      <c r="AG245" s="187"/>
      <c r="AH245" s="187"/>
      <c r="AI245" s="187"/>
      <c r="AJ245" s="187"/>
      <c r="AK245" s="187"/>
      <c r="AL245" s="187"/>
      <c r="AM245" s="2"/>
      <c r="AN245" s="187"/>
      <c r="AO245" s="187"/>
      <c r="AP245" s="187"/>
      <c r="AQ245" s="182"/>
      <c r="AR245" s="182"/>
      <c r="AS245" s="182"/>
      <c r="AT245" s="182"/>
    </row>
    <row r="246" spans="1:46" s="181" customFormat="1" ht="12.6" customHeight="1">
      <c r="A246" s="189"/>
      <c r="B246" s="189"/>
      <c r="C246" s="189"/>
      <c r="D246" s="189"/>
      <c r="E246" s="189"/>
      <c r="F246" s="189"/>
      <c r="G246" s="8"/>
      <c r="H246" s="184"/>
      <c r="I246" s="184"/>
      <c r="J246" s="184"/>
      <c r="K246" s="184"/>
      <c r="L246" s="184"/>
      <c r="M246" s="184"/>
      <c r="N246" s="184"/>
      <c r="O246"/>
      <c r="P246" s="187"/>
      <c r="Q246" s="187"/>
      <c r="R246" s="187"/>
      <c r="S246" s="187"/>
      <c r="T246" s="187"/>
      <c r="U246" s="187"/>
      <c r="V246" s="187"/>
      <c r="W246" s="2"/>
      <c r="X246" s="187"/>
      <c r="Y246" s="187"/>
      <c r="Z246" s="187"/>
      <c r="AA246" s="187"/>
      <c r="AB246" s="188"/>
      <c r="AC246" s="188"/>
      <c r="AD246" s="188"/>
      <c r="AE246" s="2"/>
      <c r="AF246" s="188"/>
      <c r="AG246" s="187"/>
      <c r="AH246" s="187"/>
      <c r="AI246" s="187"/>
      <c r="AJ246" s="187"/>
      <c r="AK246" s="187"/>
      <c r="AL246" s="187"/>
      <c r="AM246" s="2"/>
      <c r="AN246" s="187"/>
      <c r="AO246" s="187"/>
      <c r="AP246" s="187"/>
      <c r="AQ246" s="182"/>
      <c r="AR246" s="182"/>
      <c r="AS246" s="182"/>
      <c r="AT246" s="182"/>
    </row>
    <row r="247" spans="1:46" s="181" customFormat="1" ht="12.6" customHeight="1">
      <c r="A247" s="189"/>
      <c r="B247" s="189"/>
      <c r="C247" s="189"/>
      <c r="D247" s="189"/>
      <c r="E247" s="189"/>
      <c r="F247" s="189"/>
      <c r="G247" s="8"/>
      <c r="H247" s="184"/>
      <c r="I247" s="184"/>
      <c r="J247" s="184"/>
      <c r="K247" s="184"/>
      <c r="L247" s="184"/>
      <c r="M247" s="184"/>
      <c r="N247" s="184"/>
      <c r="O247"/>
      <c r="P247" s="187"/>
      <c r="Q247" s="187"/>
      <c r="R247" s="187"/>
      <c r="S247" s="187"/>
      <c r="T247" s="187"/>
      <c r="U247" s="187"/>
      <c r="V247" s="187"/>
      <c r="W247" s="2"/>
      <c r="X247" s="187"/>
      <c r="Y247" s="187"/>
      <c r="Z247" s="187"/>
      <c r="AA247" s="187"/>
      <c r="AB247" s="188"/>
      <c r="AC247" s="188"/>
      <c r="AD247" s="188"/>
      <c r="AE247" s="2"/>
      <c r="AF247" s="188"/>
      <c r="AG247" s="187"/>
      <c r="AH247" s="187"/>
      <c r="AI247" s="187"/>
      <c r="AJ247" s="187"/>
      <c r="AK247" s="187"/>
      <c r="AL247" s="187"/>
      <c r="AM247" s="2"/>
      <c r="AN247" s="187"/>
      <c r="AO247" s="187"/>
      <c r="AP247" s="187"/>
      <c r="AQ247" s="182"/>
      <c r="AR247" s="182"/>
      <c r="AS247" s="182"/>
      <c r="AT247" s="182"/>
    </row>
    <row r="248" spans="1:46" s="181" customFormat="1" ht="12.6" customHeight="1">
      <c r="A248" s="189"/>
      <c r="B248" s="189"/>
      <c r="C248" s="189"/>
      <c r="D248" s="189"/>
      <c r="E248" s="189"/>
      <c r="F248" s="189"/>
      <c r="G248" s="8"/>
      <c r="H248" s="184"/>
      <c r="I248" s="184"/>
      <c r="J248" s="184"/>
      <c r="K248" s="184"/>
      <c r="L248" s="184"/>
      <c r="M248" s="184"/>
      <c r="N248" s="184"/>
      <c r="O248"/>
      <c r="P248" s="187"/>
      <c r="Q248" s="187"/>
      <c r="R248" s="187"/>
      <c r="S248" s="187"/>
      <c r="T248" s="187"/>
      <c r="U248" s="187"/>
      <c r="V248" s="187"/>
      <c r="W248" s="2"/>
      <c r="X248" s="187"/>
      <c r="Y248" s="187"/>
      <c r="Z248" s="187"/>
      <c r="AA248" s="187"/>
      <c r="AB248" s="188"/>
      <c r="AC248" s="188"/>
      <c r="AD248" s="188"/>
      <c r="AE248" s="2"/>
      <c r="AF248" s="188"/>
      <c r="AG248" s="187"/>
      <c r="AH248" s="187"/>
      <c r="AI248" s="187"/>
      <c r="AJ248" s="187"/>
      <c r="AK248" s="187"/>
      <c r="AL248" s="187"/>
      <c r="AM248" s="2"/>
      <c r="AN248" s="187"/>
      <c r="AO248" s="187"/>
      <c r="AP248" s="187"/>
      <c r="AQ248" s="182"/>
      <c r="AR248" s="182"/>
      <c r="AS248" s="182"/>
      <c r="AT248" s="182"/>
    </row>
    <row r="249" spans="1:46" s="181" customFormat="1" ht="12.6" customHeight="1">
      <c r="A249" s="189"/>
      <c r="B249" s="189"/>
      <c r="C249" s="189"/>
      <c r="D249" s="189"/>
      <c r="E249" s="189"/>
      <c r="F249" s="189"/>
      <c r="G249" s="8"/>
      <c r="H249" s="184"/>
      <c r="I249" s="184"/>
      <c r="J249" s="184"/>
      <c r="K249" s="184"/>
      <c r="L249" s="184"/>
      <c r="M249" s="184"/>
      <c r="N249" s="184"/>
      <c r="O249"/>
      <c r="P249" s="187"/>
      <c r="Q249" s="187"/>
      <c r="R249" s="187"/>
      <c r="S249" s="187"/>
      <c r="T249" s="187"/>
      <c r="U249" s="187"/>
      <c r="V249" s="187"/>
      <c r="W249" s="2"/>
      <c r="X249" s="187"/>
      <c r="Y249" s="187"/>
      <c r="Z249" s="187"/>
      <c r="AA249" s="187"/>
      <c r="AB249" s="188"/>
      <c r="AC249" s="188"/>
      <c r="AD249" s="188"/>
      <c r="AE249" s="2"/>
      <c r="AF249" s="188"/>
      <c r="AG249" s="187"/>
      <c r="AH249" s="187"/>
      <c r="AI249" s="187"/>
      <c r="AJ249" s="187"/>
      <c r="AK249" s="187"/>
      <c r="AL249" s="187"/>
      <c r="AM249" s="2"/>
      <c r="AN249" s="187"/>
      <c r="AO249" s="187"/>
      <c r="AP249" s="187"/>
      <c r="AQ249" s="182"/>
      <c r="AR249" s="182"/>
      <c r="AS249" s="182"/>
      <c r="AT249" s="182"/>
    </row>
    <row r="250" spans="1:46" s="181" customFormat="1" ht="12.6" customHeight="1">
      <c r="A250" s="189"/>
      <c r="B250" s="189"/>
      <c r="C250" s="189"/>
      <c r="D250" s="189"/>
      <c r="E250" s="189"/>
      <c r="F250" s="189"/>
      <c r="G250" s="8"/>
      <c r="H250" s="184"/>
      <c r="I250" s="184"/>
      <c r="J250" s="184"/>
      <c r="K250" s="184"/>
      <c r="L250" s="184"/>
      <c r="M250" s="184"/>
      <c r="N250" s="184"/>
      <c r="O250"/>
      <c r="P250" s="187"/>
      <c r="Q250" s="187"/>
      <c r="R250" s="187"/>
      <c r="S250" s="187"/>
      <c r="T250" s="187"/>
      <c r="U250" s="187"/>
      <c r="V250" s="187"/>
      <c r="W250" s="2"/>
      <c r="X250" s="187"/>
      <c r="Y250" s="187"/>
      <c r="Z250" s="187"/>
      <c r="AA250" s="187"/>
      <c r="AB250" s="188"/>
      <c r="AC250" s="188"/>
      <c r="AD250" s="188"/>
      <c r="AE250" s="2"/>
      <c r="AF250" s="188"/>
      <c r="AG250" s="187"/>
      <c r="AH250" s="187"/>
      <c r="AI250" s="187"/>
      <c r="AJ250" s="187"/>
      <c r="AK250" s="187"/>
      <c r="AL250" s="187"/>
      <c r="AM250" s="2"/>
      <c r="AN250" s="187"/>
      <c r="AO250" s="187"/>
      <c r="AP250" s="187"/>
      <c r="AQ250" s="182"/>
      <c r="AR250" s="182"/>
      <c r="AS250" s="182"/>
      <c r="AT250" s="182"/>
    </row>
    <row r="251" spans="1:46" s="181" customFormat="1" ht="12.6" customHeight="1">
      <c r="A251" s="189"/>
      <c r="B251" s="189"/>
      <c r="C251" s="189"/>
      <c r="D251" s="189"/>
      <c r="E251" s="189"/>
      <c r="F251" s="189"/>
      <c r="G251" s="8"/>
      <c r="H251" s="184"/>
      <c r="I251" s="184"/>
      <c r="J251" s="184"/>
      <c r="K251" s="184"/>
      <c r="L251" s="184"/>
      <c r="M251" s="184"/>
      <c r="N251" s="184"/>
      <c r="O251"/>
      <c r="P251" s="187"/>
      <c r="Q251" s="187"/>
      <c r="R251" s="187"/>
      <c r="S251" s="187"/>
      <c r="T251" s="187"/>
      <c r="U251" s="187"/>
      <c r="V251" s="187"/>
      <c r="W251" s="2"/>
      <c r="X251" s="187"/>
      <c r="Y251" s="187"/>
      <c r="Z251" s="187"/>
      <c r="AA251" s="187"/>
      <c r="AB251" s="188"/>
      <c r="AC251" s="188"/>
      <c r="AD251" s="188"/>
      <c r="AE251" s="2"/>
      <c r="AF251" s="188"/>
      <c r="AG251" s="187"/>
      <c r="AH251" s="187"/>
      <c r="AI251" s="187"/>
      <c r="AJ251" s="187"/>
      <c r="AK251" s="187"/>
      <c r="AL251" s="187"/>
      <c r="AM251" s="2"/>
      <c r="AN251" s="187"/>
      <c r="AO251" s="187"/>
      <c r="AP251" s="187"/>
      <c r="AQ251" s="182"/>
      <c r="AR251" s="182"/>
      <c r="AS251" s="182"/>
      <c r="AT251" s="182"/>
    </row>
    <row r="252" spans="1:46" s="181" customFormat="1" ht="12.6" customHeight="1">
      <c r="A252" s="189"/>
      <c r="B252" s="189"/>
      <c r="C252" s="189"/>
      <c r="D252" s="189"/>
      <c r="E252" s="189"/>
      <c r="F252" s="189"/>
      <c r="G252" s="8"/>
      <c r="H252" s="184"/>
      <c r="I252" s="184"/>
      <c r="J252" s="184"/>
      <c r="K252" s="184"/>
      <c r="L252" s="184"/>
      <c r="M252" s="184"/>
      <c r="N252" s="184"/>
      <c r="O252"/>
      <c r="P252" s="187"/>
      <c r="Q252" s="187"/>
      <c r="R252" s="187"/>
      <c r="S252" s="187"/>
      <c r="T252" s="187"/>
      <c r="U252" s="187"/>
      <c r="V252" s="187"/>
      <c r="W252" s="2"/>
      <c r="X252" s="187"/>
      <c r="Y252" s="187"/>
      <c r="Z252" s="187"/>
      <c r="AA252" s="187"/>
      <c r="AB252" s="188"/>
      <c r="AC252" s="188"/>
      <c r="AD252" s="188"/>
      <c r="AE252" s="2"/>
      <c r="AF252" s="188"/>
      <c r="AG252" s="187"/>
      <c r="AH252" s="187"/>
      <c r="AI252" s="187"/>
      <c r="AJ252" s="187"/>
      <c r="AK252" s="187"/>
      <c r="AL252" s="187"/>
      <c r="AM252" s="2"/>
      <c r="AN252" s="187"/>
      <c r="AO252" s="187"/>
      <c r="AP252" s="187"/>
      <c r="AQ252" s="182"/>
      <c r="AR252" s="182"/>
      <c r="AS252" s="182"/>
      <c r="AT252" s="182"/>
    </row>
    <row r="253" spans="1:46" s="181" customFormat="1" ht="12.6" customHeight="1">
      <c r="A253" s="189"/>
      <c r="B253" s="189"/>
      <c r="C253" s="189"/>
      <c r="D253" s="189"/>
      <c r="E253" s="189"/>
      <c r="F253" s="189"/>
      <c r="G253" s="8"/>
      <c r="H253" s="184"/>
      <c r="I253" s="184"/>
      <c r="J253" s="184"/>
      <c r="K253" s="184"/>
      <c r="L253" s="184"/>
      <c r="M253" s="184"/>
      <c r="N253" s="184"/>
      <c r="O253"/>
      <c r="P253" s="187"/>
      <c r="Q253" s="187"/>
      <c r="R253" s="187"/>
      <c r="S253" s="187"/>
      <c r="T253" s="187"/>
      <c r="U253" s="187"/>
      <c r="V253" s="187"/>
      <c r="W253" s="2"/>
      <c r="X253" s="187"/>
      <c r="Y253" s="187"/>
      <c r="Z253" s="187"/>
      <c r="AA253" s="187"/>
      <c r="AB253" s="188"/>
      <c r="AC253" s="188"/>
      <c r="AD253" s="188"/>
      <c r="AE253" s="2"/>
      <c r="AF253" s="188"/>
      <c r="AG253" s="187"/>
      <c r="AH253" s="187"/>
      <c r="AI253" s="187"/>
      <c r="AJ253" s="187"/>
      <c r="AK253" s="187"/>
      <c r="AL253" s="187"/>
      <c r="AM253" s="2"/>
      <c r="AN253" s="187"/>
      <c r="AO253" s="187"/>
      <c r="AP253" s="187"/>
      <c r="AQ253" s="182"/>
      <c r="AR253" s="182"/>
      <c r="AS253" s="182"/>
      <c r="AT253" s="182"/>
    </row>
    <row r="254" spans="1:46" s="181" customFormat="1" ht="12.6" customHeight="1">
      <c r="A254" s="189"/>
      <c r="B254" s="189"/>
      <c r="C254" s="189"/>
      <c r="D254" s="189"/>
      <c r="E254" s="189"/>
      <c r="F254" s="189"/>
      <c r="G254" s="8"/>
      <c r="H254" s="184"/>
      <c r="I254" s="184"/>
      <c r="J254" s="184"/>
      <c r="K254" s="184"/>
      <c r="L254" s="184"/>
      <c r="M254" s="184"/>
      <c r="N254" s="184"/>
      <c r="O254"/>
      <c r="P254" s="187"/>
      <c r="Q254" s="187"/>
      <c r="R254" s="187"/>
      <c r="S254" s="187"/>
      <c r="T254" s="187"/>
      <c r="U254" s="187"/>
      <c r="V254" s="187"/>
      <c r="W254" s="2"/>
      <c r="X254" s="187"/>
      <c r="Y254" s="187"/>
      <c r="Z254" s="187"/>
      <c r="AA254" s="187"/>
      <c r="AB254" s="188"/>
      <c r="AC254" s="188"/>
      <c r="AD254" s="188"/>
      <c r="AE254" s="2"/>
      <c r="AF254" s="188"/>
      <c r="AG254" s="187"/>
      <c r="AH254" s="187"/>
      <c r="AI254" s="187"/>
      <c r="AJ254" s="187"/>
      <c r="AK254" s="187"/>
      <c r="AL254" s="187"/>
      <c r="AM254" s="2"/>
      <c r="AN254" s="187"/>
      <c r="AO254" s="187"/>
      <c r="AP254" s="187"/>
      <c r="AQ254" s="182"/>
      <c r="AR254" s="182"/>
      <c r="AS254" s="182"/>
      <c r="AT254" s="182"/>
    </row>
    <row r="255" spans="1:46" s="181" customFormat="1" ht="12.6" customHeight="1">
      <c r="A255" s="189"/>
      <c r="B255" s="189"/>
      <c r="C255" s="189"/>
      <c r="D255" s="189"/>
      <c r="E255" s="189"/>
      <c r="F255" s="189"/>
      <c r="G255" s="8"/>
      <c r="H255" s="184"/>
      <c r="I255" s="184"/>
      <c r="J255" s="184"/>
      <c r="K255" s="184"/>
      <c r="L255" s="184"/>
      <c r="M255" s="184"/>
      <c r="N255" s="184"/>
      <c r="O255"/>
      <c r="P255" s="187"/>
      <c r="Q255" s="187"/>
      <c r="R255" s="187"/>
      <c r="S255" s="187"/>
      <c r="T255" s="187"/>
      <c r="U255" s="187"/>
      <c r="V255" s="187"/>
      <c r="W255" s="2"/>
      <c r="X255" s="187"/>
      <c r="Y255" s="187"/>
      <c r="Z255" s="187"/>
      <c r="AA255" s="187"/>
      <c r="AB255" s="188"/>
      <c r="AC255" s="188"/>
      <c r="AD255" s="188"/>
      <c r="AE255" s="2"/>
      <c r="AF255" s="188"/>
      <c r="AG255" s="187"/>
      <c r="AH255" s="187"/>
      <c r="AI255" s="187"/>
      <c r="AJ255" s="187"/>
      <c r="AK255" s="187"/>
      <c r="AL255" s="187"/>
      <c r="AM255" s="2"/>
      <c r="AN255" s="187"/>
      <c r="AO255" s="187"/>
      <c r="AP255" s="187"/>
      <c r="AQ255" s="182"/>
      <c r="AR255" s="182"/>
      <c r="AS255" s="182"/>
      <c r="AT255" s="182"/>
    </row>
    <row r="256" spans="1:46" s="181" customFormat="1" ht="12.6" customHeight="1">
      <c r="A256" s="189"/>
      <c r="B256" s="189"/>
      <c r="C256" s="189"/>
      <c r="D256" s="189"/>
      <c r="E256" s="189"/>
      <c r="F256" s="189"/>
      <c r="G256" s="8"/>
      <c r="H256" s="184"/>
      <c r="I256" s="184"/>
      <c r="J256" s="184"/>
      <c r="K256" s="184"/>
      <c r="L256" s="184"/>
      <c r="M256" s="184"/>
      <c r="N256" s="184"/>
      <c r="O256"/>
      <c r="P256" s="187"/>
      <c r="Q256" s="187"/>
      <c r="R256" s="187"/>
      <c r="S256" s="187"/>
      <c r="T256" s="187"/>
      <c r="U256" s="187"/>
      <c r="V256" s="187"/>
      <c r="W256" s="2"/>
      <c r="X256" s="187"/>
      <c r="Y256" s="187"/>
      <c r="Z256" s="187"/>
      <c r="AA256" s="187"/>
      <c r="AB256" s="188"/>
      <c r="AC256" s="188"/>
      <c r="AD256" s="188"/>
      <c r="AE256" s="2"/>
      <c r="AF256" s="188"/>
      <c r="AG256" s="187"/>
      <c r="AH256" s="187"/>
      <c r="AI256" s="187"/>
      <c r="AJ256" s="187"/>
      <c r="AK256" s="187"/>
      <c r="AL256" s="187"/>
      <c r="AM256" s="2"/>
      <c r="AN256" s="187"/>
      <c r="AO256" s="187"/>
      <c r="AP256" s="187"/>
      <c r="AQ256" s="182"/>
      <c r="AR256" s="182"/>
      <c r="AS256" s="182"/>
      <c r="AT256" s="182"/>
    </row>
    <row r="257" spans="1:46" s="181" customFormat="1" ht="12.6" customHeight="1">
      <c r="A257" s="189"/>
      <c r="B257" s="189"/>
      <c r="C257" s="189"/>
      <c r="D257" s="189"/>
      <c r="E257" s="189"/>
      <c r="F257" s="189"/>
      <c r="G257" s="8"/>
      <c r="H257" s="184"/>
      <c r="I257" s="184"/>
      <c r="J257" s="184"/>
      <c r="K257" s="184"/>
      <c r="L257" s="184"/>
      <c r="M257" s="184"/>
      <c r="N257" s="184"/>
      <c r="O257"/>
      <c r="P257" s="187"/>
      <c r="Q257" s="187"/>
      <c r="R257" s="187"/>
      <c r="S257" s="187"/>
      <c r="T257" s="187"/>
      <c r="U257" s="187"/>
      <c r="V257" s="187"/>
      <c r="W257" s="2"/>
      <c r="X257" s="187"/>
      <c r="Y257" s="187"/>
      <c r="Z257" s="187"/>
      <c r="AA257" s="187"/>
      <c r="AB257" s="188"/>
      <c r="AC257" s="188"/>
      <c r="AD257" s="188"/>
      <c r="AE257" s="2"/>
      <c r="AF257" s="188"/>
      <c r="AG257" s="187"/>
      <c r="AH257" s="187"/>
      <c r="AI257" s="187"/>
      <c r="AJ257" s="187"/>
      <c r="AK257" s="187"/>
      <c r="AL257" s="187"/>
      <c r="AM257" s="2"/>
      <c r="AN257" s="187"/>
      <c r="AO257" s="187"/>
      <c r="AP257" s="187"/>
      <c r="AQ257" s="182"/>
      <c r="AR257" s="182"/>
      <c r="AS257" s="182"/>
      <c r="AT257" s="182"/>
    </row>
    <row r="258" spans="1:46" s="181" customFormat="1" ht="12.6" customHeight="1">
      <c r="A258" s="189"/>
      <c r="B258" s="189"/>
      <c r="C258" s="189"/>
      <c r="D258" s="189"/>
      <c r="E258" s="189"/>
      <c r="F258" s="189"/>
      <c r="G258" s="8"/>
      <c r="H258" s="184"/>
      <c r="I258" s="184"/>
      <c r="J258" s="184"/>
      <c r="K258" s="184"/>
      <c r="L258" s="184"/>
      <c r="M258" s="184"/>
      <c r="N258" s="184"/>
      <c r="O258"/>
      <c r="P258" s="187"/>
      <c r="Q258" s="187"/>
      <c r="R258" s="187"/>
      <c r="S258" s="187"/>
      <c r="T258" s="187"/>
      <c r="U258" s="187"/>
      <c r="V258" s="187"/>
      <c r="W258" s="2"/>
      <c r="X258" s="187"/>
      <c r="Y258" s="187"/>
      <c r="Z258" s="187"/>
      <c r="AA258" s="187"/>
      <c r="AB258" s="188"/>
      <c r="AC258" s="188"/>
      <c r="AD258" s="188"/>
      <c r="AE258" s="2"/>
      <c r="AF258" s="188"/>
      <c r="AG258" s="187"/>
      <c r="AH258" s="187"/>
      <c r="AI258" s="187"/>
      <c r="AJ258" s="187"/>
      <c r="AK258" s="187"/>
      <c r="AL258" s="187"/>
      <c r="AM258" s="2"/>
      <c r="AN258" s="187"/>
      <c r="AO258" s="187"/>
      <c r="AP258" s="187"/>
      <c r="AQ258" s="182"/>
      <c r="AR258" s="182"/>
      <c r="AS258" s="182"/>
      <c r="AT258" s="182"/>
    </row>
    <row r="259" spans="1:46" s="181" customFormat="1" ht="12.6" customHeight="1">
      <c r="A259" s="189"/>
      <c r="B259" s="189"/>
      <c r="C259" s="189"/>
      <c r="D259" s="189"/>
      <c r="E259" s="189"/>
      <c r="F259" s="189"/>
      <c r="G259" s="8"/>
      <c r="H259" s="184"/>
      <c r="I259" s="184"/>
      <c r="J259" s="184"/>
      <c r="K259" s="184"/>
      <c r="L259" s="184"/>
      <c r="M259" s="184"/>
      <c r="N259" s="184"/>
      <c r="O259"/>
      <c r="P259" s="187"/>
      <c r="Q259" s="187"/>
      <c r="R259" s="187"/>
      <c r="S259" s="187"/>
      <c r="T259" s="187"/>
      <c r="U259" s="187"/>
      <c r="V259" s="187"/>
      <c r="W259" s="2"/>
      <c r="X259" s="187"/>
      <c r="Y259" s="187"/>
      <c r="Z259" s="187"/>
      <c r="AA259" s="187"/>
      <c r="AB259" s="188"/>
      <c r="AC259" s="188"/>
      <c r="AD259" s="188"/>
      <c r="AE259" s="2"/>
      <c r="AF259" s="188"/>
      <c r="AG259" s="187"/>
      <c r="AH259" s="187"/>
      <c r="AI259" s="187"/>
      <c r="AJ259" s="187"/>
      <c r="AK259" s="187"/>
      <c r="AL259" s="187"/>
      <c r="AM259" s="2"/>
      <c r="AN259" s="187"/>
      <c r="AO259" s="187"/>
      <c r="AP259" s="187"/>
      <c r="AQ259" s="182"/>
      <c r="AR259" s="182"/>
      <c r="AS259" s="182"/>
      <c r="AT259" s="182"/>
    </row>
    <row r="260" spans="1:46" s="181" customFormat="1" ht="12.6" customHeight="1">
      <c r="A260" s="189"/>
      <c r="B260" s="189"/>
      <c r="C260" s="189"/>
      <c r="D260" s="189"/>
      <c r="E260" s="189"/>
      <c r="F260" s="189"/>
      <c r="G260" s="8"/>
      <c r="H260" s="184"/>
      <c r="I260" s="184"/>
      <c r="J260" s="184"/>
      <c r="K260" s="184"/>
      <c r="L260" s="184"/>
      <c r="M260" s="184"/>
      <c r="N260" s="184"/>
      <c r="O260"/>
      <c r="P260" s="187"/>
      <c r="Q260" s="187"/>
      <c r="R260" s="187"/>
      <c r="S260" s="187"/>
      <c r="T260" s="187"/>
      <c r="U260" s="187"/>
      <c r="V260" s="187"/>
      <c r="W260" s="2"/>
      <c r="X260" s="187"/>
      <c r="Y260" s="187"/>
      <c r="Z260" s="187"/>
      <c r="AA260" s="187"/>
      <c r="AB260" s="188"/>
      <c r="AC260" s="188"/>
      <c r="AD260" s="188"/>
      <c r="AE260" s="2"/>
      <c r="AF260" s="188"/>
      <c r="AG260" s="187"/>
      <c r="AH260" s="187"/>
      <c r="AI260" s="187"/>
      <c r="AJ260" s="187"/>
      <c r="AK260" s="187"/>
      <c r="AL260" s="187"/>
      <c r="AM260" s="2"/>
      <c r="AN260" s="187"/>
      <c r="AO260" s="187"/>
      <c r="AP260" s="187"/>
      <c r="AQ260" s="182"/>
      <c r="AR260" s="182"/>
      <c r="AS260" s="182"/>
      <c r="AT260" s="182"/>
    </row>
    <row r="261" spans="1:46" ht="12.6" customHeight="1">
      <c r="H261" s="48"/>
      <c r="I261" s="48"/>
      <c r="J261" s="48"/>
      <c r="K261" s="48"/>
      <c r="L261" s="48"/>
      <c r="M261" s="48"/>
      <c r="N261" s="48"/>
      <c r="P261" s="56"/>
      <c r="Q261" s="56"/>
      <c r="R261" s="56"/>
      <c r="S261" s="56"/>
      <c r="T261" s="56"/>
      <c r="U261" s="56"/>
      <c r="V261" s="56"/>
      <c r="X261" s="56"/>
      <c r="Y261" s="56"/>
      <c r="Z261" s="56"/>
      <c r="AA261" s="56"/>
      <c r="AB261" s="194"/>
      <c r="AC261" s="194"/>
      <c r="AD261" s="194"/>
      <c r="AF261" s="194"/>
      <c r="AG261" s="56"/>
      <c r="AH261" s="56"/>
      <c r="AI261" s="56"/>
      <c r="AJ261" s="56"/>
      <c r="AK261" s="56"/>
      <c r="AL261" s="56"/>
      <c r="AN261" s="56"/>
      <c r="AO261" s="56"/>
      <c r="AP261" s="56"/>
    </row>
    <row r="262" spans="1:46" ht="12.6" customHeight="1">
      <c r="H262" s="48"/>
      <c r="I262" s="48"/>
      <c r="J262" s="48"/>
      <c r="K262" s="48"/>
      <c r="L262" s="48"/>
      <c r="M262" s="48"/>
      <c r="N262" s="48"/>
      <c r="P262" s="56"/>
      <c r="Q262" s="56"/>
      <c r="R262" s="56"/>
      <c r="S262" s="56"/>
      <c r="T262" s="56"/>
      <c r="U262" s="56"/>
      <c r="V262" s="56"/>
      <c r="X262" s="56"/>
      <c r="Y262" s="56"/>
      <c r="Z262" s="56"/>
      <c r="AA262" s="56"/>
      <c r="AB262" s="194"/>
      <c r="AC262" s="194"/>
      <c r="AD262" s="194"/>
      <c r="AF262" s="194"/>
      <c r="AG262" s="56"/>
      <c r="AH262" s="56"/>
      <c r="AI262" s="56"/>
      <c r="AJ262" s="56"/>
      <c r="AK262" s="56"/>
      <c r="AL262" s="56"/>
      <c r="AN262" s="56"/>
      <c r="AO262" s="56"/>
      <c r="AP262" s="56"/>
    </row>
    <row r="263" spans="1:46" ht="12.6" customHeight="1">
      <c r="H263" s="48"/>
      <c r="I263" s="48"/>
      <c r="J263" s="48"/>
      <c r="K263" s="48"/>
      <c r="L263" s="48"/>
      <c r="M263" s="48"/>
      <c r="N263" s="48"/>
      <c r="P263" s="56"/>
      <c r="Q263" s="56"/>
      <c r="R263" s="56"/>
      <c r="S263" s="56"/>
      <c r="T263" s="56"/>
      <c r="U263" s="56"/>
      <c r="V263" s="56"/>
      <c r="X263" s="56"/>
      <c r="Y263" s="56"/>
      <c r="Z263" s="56"/>
      <c r="AA263" s="56"/>
      <c r="AB263" s="194"/>
      <c r="AC263" s="194"/>
      <c r="AD263" s="194"/>
      <c r="AF263" s="194"/>
      <c r="AG263" s="56"/>
      <c r="AH263" s="56"/>
      <c r="AI263" s="56"/>
      <c r="AJ263" s="56"/>
      <c r="AK263" s="56"/>
      <c r="AL263" s="56"/>
      <c r="AN263" s="56"/>
      <c r="AO263" s="56"/>
      <c r="AP263" s="56"/>
    </row>
    <row r="264" spans="1:46" ht="12.6" customHeight="1">
      <c r="H264" s="48"/>
      <c r="I264" s="48"/>
      <c r="J264" s="48"/>
      <c r="K264" s="48"/>
      <c r="L264" s="48"/>
      <c r="M264" s="48"/>
      <c r="N264" s="48"/>
      <c r="P264" s="56"/>
      <c r="Q264" s="56"/>
      <c r="R264" s="56"/>
      <c r="S264" s="56"/>
      <c r="T264" s="56"/>
      <c r="U264" s="56"/>
      <c r="V264" s="56"/>
      <c r="X264" s="56"/>
      <c r="Y264" s="56"/>
      <c r="Z264" s="56"/>
      <c r="AA264" s="56"/>
      <c r="AB264" s="194"/>
      <c r="AC264" s="194"/>
      <c r="AD264" s="194"/>
      <c r="AF264" s="194"/>
      <c r="AG264" s="56"/>
      <c r="AH264" s="56"/>
      <c r="AI264" s="56"/>
      <c r="AJ264" s="56"/>
      <c r="AK264" s="56"/>
      <c r="AL264" s="56"/>
      <c r="AN264" s="56"/>
      <c r="AO264" s="56"/>
      <c r="AP264" s="56"/>
    </row>
    <row r="265" spans="1:46" ht="12.6" customHeight="1">
      <c r="H265" s="48"/>
      <c r="I265" s="48"/>
      <c r="J265" s="48"/>
      <c r="K265" s="48"/>
      <c r="L265" s="48"/>
      <c r="M265" s="48"/>
      <c r="N265" s="48"/>
      <c r="P265" s="56"/>
      <c r="Q265" s="56"/>
      <c r="R265" s="56"/>
      <c r="S265" s="56"/>
      <c r="T265" s="56"/>
      <c r="U265" s="56"/>
      <c r="V265" s="56"/>
      <c r="X265" s="56"/>
      <c r="Y265" s="56"/>
      <c r="Z265" s="56"/>
      <c r="AA265" s="56"/>
      <c r="AB265" s="194"/>
      <c r="AC265" s="194"/>
      <c r="AD265" s="194"/>
      <c r="AF265" s="194"/>
      <c r="AG265" s="56"/>
      <c r="AH265" s="56"/>
      <c r="AI265" s="56"/>
      <c r="AJ265" s="56"/>
      <c r="AK265" s="56"/>
      <c r="AL265" s="56"/>
      <c r="AN265" s="56"/>
      <c r="AO265" s="56"/>
      <c r="AP265" s="56"/>
    </row>
    <row r="266" spans="1:46" ht="12.6" customHeight="1">
      <c r="H266" s="48"/>
      <c r="I266" s="48"/>
      <c r="J266" s="48"/>
      <c r="K266" s="48"/>
      <c r="L266" s="48"/>
      <c r="M266" s="48"/>
      <c r="N266" s="48"/>
      <c r="P266" s="56"/>
      <c r="Q266" s="56"/>
      <c r="R266" s="56"/>
      <c r="S266" s="56"/>
      <c r="T266" s="56"/>
      <c r="U266" s="56"/>
      <c r="V266" s="56"/>
      <c r="X266" s="56"/>
      <c r="Y266" s="56"/>
      <c r="Z266" s="56"/>
      <c r="AA266" s="56"/>
      <c r="AB266" s="194"/>
      <c r="AC266" s="194"/>
      <c r="AD266" s="194"/>
      <c r="AF266" s="194"/>
      <c r="AG266" s="56"/>
      <c r="AH266" s="56"/>
      <c r="AI266" s="56"/>
      <c r="AJ266" s="56"/>
      <c r="AK266" s="56"/>
      <c r="AL266" s="56"/>
      <c r="AN266" s="56"/>
      <c r="AO266" s="56"/>
      <c r="AP266" s="56"/>
    </row>
    <row r="267" spans="1:46" ht="12.6" customHeight="1">
      <c r="H267" s="48"/>
      <c r="I267" s="48"/>
      <c r="J267" s="48"/>
      <c r="K267" s="48"/>
      <c r="L267" s="48"/>
      <c r="M267" s="48"/>
      <c r="N267" s="48"/>
      <c r="P267" s="56"/>
      <c r="Q267" s="56"/>
      <c r="R267" s="56"/>
      <c r="S267" s="56"/>
      <c r="T267" s="56"/>
      <c r="U267" s="56"/>
      <c r="V267" s="56"/>
      <c r="X267" s="56"/>
      <c r="Y267" s="56"/>
      <c r="Z267" s="56"/>
      <c r="AA267" s="56"/>
      <c r="AB267" s="194"/>
      <c r="AC267" s="194"/>
      <c r="AD267" s="194"/>
      <c r="AF267" s="194"/>
      <c r="AG267" s="56"/>
      <c r="AH267" s="56"/>
      <c r="AI267" s="56"/>
      <c r="AJ267" s="56"/>
      <c r="AK267" s="56"/>
      <c r="AL267" s="56"/>
      <c r="AN267" s="56"/>
      <c r="AO267" s="56"/>
      <c r="AP267" s="56"/>
    </row>
    <row r="268" spans="1:46" ht="12.6" customHeight="1">
      <c r="H268" s="48"/>
      <c r="I268" s="48"/>
      <c r="J268" s="48"/>
      <c r="K268" s="48"/>
      <c r="L268" s="48"/>
      <c r="M268" s="48"/>
      <c r="N268" s="48"/>
      <c r="P268" s="56"/>
      <c r="Q268" s="56"/>
      <c r="R268" s="56"/>
      <c r="S268" s="56"/>
      <c r="T268" s="56"/>
      <c r="U268" s="56"/>
      <c r="V268" s="56"/>
      <c r="X268" s="56"/>
      <c r="Y268" s="56"/>
      <c r="Z268" s="56"/>
      <c r="AA268" s="56"/>
      <c r="AB268" s="194"/>
      <c r="AC268" s="194"/>
      <c r="AD268" s="194"/>
      <c r="AF268" s="194"/>
      <c r="AG268" s="56"/>
      <c r="AH268" s="56"/>
      <c r="AI268" s="56"/>
      <c r="AJ268" s="56"/>
      <c r="AK268" s="56"/>
      <c r="AL268" s="56"/>
      <c r="AN268" s="56"/>
      <c r="AO268" s="56"/>
      <c r="AP268" s="56"/>
    </row>
    <row r="269" spans="1:46" ht="12.6" customHeight="1">
      <c r="H269" s="48"/>
      <c r="I269" s="48"/>
      <c r="J269" s="48"/>
      <c r="K269" s="48"/>
      <c r="L269" s="48"/>
      <c r="M269" s="48"/>
      <c r="N269" s="48"/>
      <c r="P269" s="56"/>
      <c r="Q269" s="56"/>
      <c r="R269" s="56"/>
      <c r="S269" s="56"/>
      <c r="T269" s="56"/>
      <c r="U269" s="56"/>
      <c r="V269" s="56"/>
      <c r="X269" s="56"/>
      <c r="Y269" s="56"/>
      <c r="Z269" s="56"/>
      <c r="AA269" s="56"/>
      <c r="AB269" s="194"/>
      <c r="AC269" s="194"/>
      <c r="AD269" s="194"/>
      <c r="AF269" s="194"/>
      <c r="AG269" s="56"/>
      <c r="AH269" s="56"/>
      <c r="AI269" s="56"/>
      <c r="AJ269" s="56"/>
      <c r="AK269" s="56"/>
      <c r="AL269" s="56"/>
      <c r="AN269" s="56"/>
      <c r="AO269" s="56"/>
      <c r="AP269" s="56"/>
    </row>
    <row r="270" spans="1:46" ht="12.6" customHeight="1">
      <c r="H270" s="48"/>
      <c r="I270" s="48"/>
      <c r="J270" s="48"/>
      <c r="K270" s="48"/>
      <c r="L270" s="48"/>
      <c r="M270" s="48"/>
      <c r="N270" s="48"/>
      <c r="P270" s="56"/>
      <c r="Q270" s="56"/>
      <c r="R270" s="56"/>
      <c r="S270" s="56"/>
      <c r="T270" s="56"/>
      <c r="U270" s="56"/>
      <c r="V270" s="56"/>
      <c r="X270" s="56"/>
      <c r="Y270" s="56"/>
      <c r="Z270" s="56"/>
      <c r="AA270" s="56"/>
      <c r="AB270" s="194"/>
      <c r="AC270" s="194"/>
      <c r="AD270" s="194"/>
      <c r="AF270" s="194"/>
      <c r="AG270" s="56"/>
      <c r="AH270" s="56"/>
      <c r="AI270" s="56"/>
      <c r="AJ270" s="56"/>
      <c r="AK270" s="56"/>
      <c r="AL270" s="56"/>
      <c r="AN270" s="56"/>
      <c r="AO270" s="56"/>
      <c r="AP270" s="56"/>
    </row>
    <row r="271" spans="1:46" ht="12.6" customHeight="1">
      <c r="H271" s="48"/>
      <c r="I271" s="48"/>
      <c r="J271" s="48"/>
      <c r="K271" s="48"/>
      <c r="L271" s="48"/>
      <c r="M271" s="48"/>
      <c r="N271" s="48"/>
      <c r="P271" s="56"/>
      <c r="Q271" s="56"/>
      <c r="R271" s="56"/>
      <c r="S271" s="56"/>
      <c r="T271" s="56"/>
      <c r="U271" s="56"/>
      <c r="V271" s="56"/>
      <c r="X271" s="56"/>
      <c r="Y271" s="56"/>
      <c r="Z271" s="56"/>
      <c r="AA271" s="56"/>
      <c r="AB271" s="194"/>
      <c r="AC271" s="194"/>
      <c r="AD271" s="194"/>
      <c r="AF271" s="194"/>
      <c r="AG271" s="56"/>
      <c r="AH271" s="56"/>
      <c r="AI271" s="56"/>
      <c r="AJ271" s="56"/>
      <c r="AK271" s="56"/>
      <c r="AL271" s="56"/>
      <c r="AN271" s="56"/>
      <c r="AO271" s="56"/>
      <c r="AP271" s="56"/>
    </row>
    <row r="272" spans="1:46" ht="12.6" customHeight="1">
      <c r="H272" s="48"/>
      <c r="I272" s="48"/>
      <c r="J272" s="48"/>
      <c r="K272" s="48"/>
      <c r="L272" s="48"/>
      <c r="M272" s="48"/>
      <c r="N272" s="48"/>
      <c r="P272" s="56"/>
      <c r="Q272" s="56"/>
      <c r="R272" s="56"/>
      <c r="S272" s="56"/>
      <c r="T272" s="56"/>
      <c r="U272" s="56"/>
      <c r="V272" s="56"/>
      <c r="X272" s="56"/>
      <c r="Y272" s="56"/>
      <c r="Z272" s="56"/>
      <c r="AA272" s="56"/>
      <c r="AB272" s="194"/>
      <c r="AC272" s="194"/>
      <c r="AD272" s="194"/>
      <c r="AF272" s="194"/>
      <c r="AG272" s="56"/>
      <c r="AH272" s="56"/>
      <c r="AI272" s="56"/>
      <c r="AJ272" s="56"/>
      <c r="AK272" s="56"/>
      <c r="AL272" s="56"/>
      <c r="AN272" s="56"/>
      <c r="AO272" s="56"/>
      <c r="AP272" s="56"/>
    </row>
    <row r="273" spans="8:42" ht="12.6" customHeight="1">
      <c r="H273" s="48"/>
      <c r="I273" s="48"/>
      <c r="J273" s="48"/>
      <c r="K273" s="48"/>
      <c r="L273" s="48"/>
      <c r="M273" s="48"/>
      <c r="N273" s="48"/>
      <c r="P273" s="56"/>
      <c r="Q273" s="56"/>
      <c r="R273" s="56"/>
      <c r="S273" s="56"/>
      <c r="T273" s="56"/>
      <c r="U273" s="56"/>
      <c r="V273" s="56"/>
      <c r="X273" s="56"/>
      <c r="Y273" s="56"/>
      <c r="Z273" s="56"/>
      <c r="AA273" s="56"/>
      <c r="AB273" s="194"/>
      <c r="AC273" s="194"/>
      <c r="AD273" s="194"/>
      <c r="AF273" s="194"/>
      <c r="AG273" s="56"/>
      <c r="AH273" s="56"/>
      <c r="AI273" s="56"/>
      <c r="AJ273" s="56"/>
      <c r="AK273" s="56"/>
      <c r="AL273" s="56"/>
      <c r="AN273" s="56"/>
      <c r="AO273" s="56"/>
      <c r="AP273" s="56"/>
    </row>
    <row r="274" spans="8:42" ht="12.6" customHeight="1">
      <c r="H274" s="48"/>
      <c r="I274" s="48"/>
      <c r="J274" s="48"/>
      <c r="K274" s="48"/>
      <c r="L274" s="48"/>
      <c r="M274" s="48"/>
      <c r="N274" s="48"/>
      <c r="P274" s="56"/>
      <c r="Q274" s="56"/>
      <c r="R274" s="56"/>
      <c r="S274" s="56"/>
      <c r="T274" s="56"/>
      <c r="U274" s="56"/>
      <c r="V274" s="56"/>
      <c r="X274" s="56"/>
      <c r="Y274" s="56"/>
      <c r="Z274" s="56"/>
      <c r="AA274" s="56"/>
      <c r="AB274" s="194"/>
      <c r="AC274" s="194"/>
      <c r="AD274" s="194"/>
      <c r="AF274" s="194"/>
      <c r="AG274" s="56"/>
      <c r="AH274" s="56"/>
      <c r="AI274" s="56"/>
      <c r="AJ274" s="56"/>
      <c r="AK274" s="56"/>
      <c r="AL274" s="56"/>
      <c r="AN274" s="56"/>
      <c r="AO274" s="56"/>
      <c r="AP274" s="56"/>
    </row>
    <row r="275" spans="8:42" ht="12.6" customHeight="1">
      <c r="H275" s="48"/>
      <c r="I275" s="48"/>
      <c r="J275" s="48"/>
      <c r="K275" s="48"/>
      <c r="L275" s="48"/>
      <c r="M275" s="48"/>
      <c r="N275" s="48"/>
      <c r="P275" s="56"/>
      <c r="Q275" s="56"/>
      <c r="R275" s="56"/>
      <c r="S275" s="56"/>
      <c r="T275" s="56"/>
      <c r="U275" s="56"/>
      <c r="V275" s="56"/>
      <c r="X275" s="56"/>
      <c r="Y275" s="56"/>
      <c r="Z275" s="56"/>
      <c r="AA275" s="56"/>
      <c r="AB275" s="194"/>
      <c r="AC275" s="194"/>
      <c r="AD275" s="194"/>
      <c r="AF275" s="194"/>
      <c r="AG275" s="56"/>
      <c r="AH275" s="56"/>
      <c r="AI275" s="56"/>
      <c r="AJ275" s="56"/>
      <c r="AK275" s="56"/>
      <c r="AL275" s="56"/>
      <c r="AN275" s="56"/>
      <c r="AO275" s="56"/>
      <c r="AP275" s="56"/>
    </row>
    <row r="276" spans="8:42" ht="12.6" customHeight="1">
      <c r="H276" s="48"/>
      <c r="I276" s="48"/>
      <c r="J276" s="48"/>
      <c r="K276" s="48"/>
      <c r="L276" s="48"/>
      <c r="M276" s="48"/>
      <c r="N276" s="48"/>
      <c r="P276" s="56"/>
      <c r="Q276" s="56"/>
      <c r="R276" s="56"/>
      <c r="S276" s="56"/>
      <c r="T276" s="56"/>
      <c r="U276" s="56"/>
      <c r="V276" s="56"/>
      <c r="X276" s="56"/>
      <c r="Y276" s="56"/>
      <c r="Z276" s="56"/>
      <c r="AA276" s="56"/>
      <c r="AB276" s="194"/>
      <c r="AC276" s="194"/>
      <c r="AD276" s="194"/>
      <c r="AF276" s="194"/>
      <c r="AG276" s="56"/>
      <c r="AH276" s="56"/>
      <c r="AI276" s="56"/>
      <c r="AJ276" s="56"/>
      <c r="AK276" s="56"/>
      <c r="AL276" s="56"/>
      <c r="AN276" s="56"/>
      <c r="AO276" s="56"/>
      <c r="AP276" s="56"/>
    </row>
    <row r="277" spans="8:42" ht="12.6" customHeight="1">
      <c r="H277" s="48"/>
      <c r="I277" s="48"/>
      <c r="J277" s="48"/>
      <c r="K277" s="48"/>
      <c r="L277" s="48"/>
      <c r="M277" s="48"/>
      <c r="N277" s="48"/>
      <c r="P277" s="56"/>
      <c r="Q277" s="56"/>
      <c r="R277" s="56"/>
      <c r="S277" s="56"/>
      <c r="T277" s="56"/>
      <c r="U277" s="56"/>
      <c r="V277" s="56"/>
      <c r="X277" s="56"/>
      <c r="Y277" s="56"/>
      <c r="Z277" s="56"/>
      <c r="AA277" s="56"/>
      <c r="AB277" s="194"/>
      <c r="AC277" s="194"/>
      <c r="AD277" s="194"/>
      <c r="AF277" s="194"/>
      <c r="AG277" s="56"/>
      <c r="AH277" s="56"/>
      <c r="AI277" s="56"/>
      <c r="AJ277" s="56"/>
      <c r="AK277" s="56"/>
      <c r="AL277" s="56"/>
      <c r="AN277" s="56"/>
      <c r="AO277" s="56"/>
      <c r="AP277" s="56"/>
    </row>
    <row r="278" spans="8:42" ht="12.6" customHeight="1">
      <c r="H278" s="48"/>
      <c r="I278" s="48"/>
      <c r="J278" s="48"/>
      <c r="K278" s="48"/>
      <c r="L278" s="48"/>
      <c r="M278" s="48"/>
      <c r="N278" s="48"/>
      <c r="P278" s="56"/>
      <c r="Q278" s="56"/>
      <c r="R278" s="56"/>
      <c r="S278" s="56"/>
      <c r="T278" s="56"/>
      <c r="U278" s="56"/>
      <c r="V278" s="56"/>
      <c r="X278" s="56"/>
      <c r="Y278" s="56"/>
      <c r="Z278" s="56"/>
      <c r="AA278" s="56"/>
      <c r="AB278" s="194"/>
      <c r="AC278" s="194"/>
      <c r="AD278" s="194"/>
      <c r="AF278" s="194"/>
      <c r="AG278" s="56"/>
      <c r="AH278" s="56"/>
      <c r="AI278" s="56"/>
      <c r="AJ278" s="56"/>
      <c r="AK278" s="56"/>
      <c r="AL278" s="56"/>
      <c r="AN278" s="56"/>
      <c r="AO278" s="56"/>
      <c r="AP278" s="56"/>
    </row>
    <row r="279" spans="8:42" ht="12.6" customHeight="1">
      <c r="H279" s="48"/>
      <c r="I279" s="48"/>
      <c r="J279" s="48"/>
      <c r="K279" s="48"/>
      <c r="L279" s="48"/>
      <c r="M279" s="48"/>
      <c r="N279" s="48"/>
      <c r="P279" s="56"/>
      <c r="Q279" s="56"/>
      <c r="R279" s="56"/>
      <c r="S279" s="56"/>
      <c r="T279" s="56"/>
      <c r="U279" s="56"/>
      <c r="V279" s="56"/>
      <c r="X279" s="56"/>
      <c r="Y279" s="56"/>
      <c r="Z279" s="56"/>
      <c r="AA279" s="56"/>
      <c r="AB279" s="194"/>
      <c r="AC279" s="194"/>
      <c r="AD279" s="194"/>
      <c r="AF279" s="194"/>
      <c r="AG279" s="56"/>
      <c r="AH279" s="56"/>
      <c r="AI279" s="56"/>
      <c r="AJ279" s="56"/>
      <c r="AK279" s="56"/>
      <c r="AL279" s="56"/>
      <c r="AN279" s="56"/>
      <c r="AO279" s="56"/>
      <c r="AP279" s="56"/>
    </row>
    <row r="280" spans="8:42" ht="12.6" customHeight="1">
      <c r="H280" s="48"/>
      <c r="I280" s="48"/>
      <c r="J280" s="48"/>
      <c r="K280" s="48"/>
      <c r="L280" s="48"/>
      <c r="M280" s="48"/>
      <c r="N280" s="48"/>
      <c r="P280" s="56"/>
      <c r="Q280" s="56"/>
      <c r="R280" s="56"/>
      <c r="S280" s="56"/>
      <c r="T280" s="56"/>
      <c r="U280" s="56"/>
      <c r="V280" s="56"/>
      <c r="X280" s="56"/>
      <c r="Y280" s="56"/>
      <c r="Z280" s="56"/>
      <c r="AA280" s="56"/>
      <c r="AB280" s="194"/>
      <c r="AC280" s="194"/>
      <c r="AD280" s="194"/>
      <c r="AF280" s="194"/>
      <c r="AG280" s="56"/>
      <c r="AH280" s="56"/>
      <c r="AI280" s="56"/>
      <c r="AJ280" s="56"/>
      <c r="AK280" s="56"/>
      <c r="AL280" s="56"/>
      <c r="AN280" s="56"/>
      <c r="AO280" s="56"/>
      <c r="AP280" s="56"/>
    </row>
    <row r="281" spans="8:42" ht="12.6" customHeight="1">
      <c r="H281" s="48"/>
      <c r="I281" s="48"/>
      <c r="J281" s="48"/>
      <c r="K281" s="48"/>
      <c r="L281" s="48"/>
      <c r="M281" s="48"/>
      <c r="N281" s="48"/>
      <c r="P281" s="56"/>
      <c r="Q281" s="56"/>
      <c r="R281" s="56"/>
      <c r="S281" s="56"/>
      <c r="T281" s="56"/>
      <c r="U281" s="56"/>
      <c r="V281" s="56"/>
      <c r="X281" s="56"/>
      <c r="Y281" s="56"/>
      <c r="Z281" s="56"/>
      <c r="AA281" s="56"/>
      <c r="AB281" s="194"/>
      <c r="AC281" s="194"/>
      <c r="AD281" s="194"/>
      <c r="AF281" s="194"/>
      <c r="AG281" s="56"/>
      <c r="AH281" s="56"/>
      <c r="AI281" s="56"/>
      <c r="AJ281" s="56"/>
      <c r="AK281" s="56"/>
      <c r="AL281" s="56"/>
      <c r="AN281" s="56"/>
      <c r="AO281" s="56"/>
      <c r="AP281" s="56"/>
    </row>
    <row r="282" spans="8:42" ht="12.6" customHeight="1">
      <c r="H282" s="48"/>
      <c r="I282" s="48"/>
      <c r="J282" s="48"/>
      <c r="K282" s="48"/>
      <c r="L282" s="48"/>
      <c r="M282" s="48"/>
      <c r="N282" s="48"/>
      <c r="P282" s="56"/>
      <c r="Q282" s="56"/>
      <c r="R282" s="56"/>
      <c r="S282" s="56"/>
      <c r="T282" s="56"/>
      <c r="U282" s="56"/>
      <c r="V282" s="56"/>
      <c r="X282" s="56"/>
      <c r="Y282" s="56"/>
      <c r="Z282" s="56"/>
      <c r="AA282" s="56"/>
      <c r="AB282" s="194"/>
      <c r="AC282" s="194"/>
      <c r="AD282" s="194"/>
      <c r="AF282" s="194"/>
      <c r="AG282" s="56"/>
      <c r="AH282" s="56"/>
      <c r="AI282" s="56"/>
      <c r="AJ282" s="56"/>
      <c r="AK282" s="56"/>
      <c r="AL282" s="56"/>
      <c r="AN282" s="56"/>
      <c r="AO282" s="56"/>
      <c r="AP282" s="56"/>
    </row>
    <row r="283" spans="8:42" ht="12.6" customHeight="1">
      <c r="H283" s="48"/>
      <c r="I283" s="48"/>
      <c r="J283" s="48"/>
      <c r="K283" s="48"/>
      <c r="L283" s="48"/>
      <c r="M283" s="48"/>
      <c r="N283" s="48"/>
      <c r="P283" s="56"/>
      <c r="Q283" s="56"/>
      <c r="R283" s="56"/>
      <c r="S283" s="56"/>
      <c r="T283" s="56"/>
      <c r="U283" s="56"/>
      <c r="V283" s="56"/>
      <c r="X283" s="56"/>
      <c r="Y283" s="56"/>
      <c r="Z283" s="56"/>
      <c r="AA283" s="56"/>
      <c r="AB283" s="194"/>
      <c r="AC283" s="194"/>
      <c r="AD283" s="194"/>
      <c r="AF283" s="194"/>
      <c r="AG283" s="56"/>
      <c r="AH283" s="56"/>
      <c r="AI283" s="56"/>
      <c r="AJ283" s="56"/>
      <c r="AK283" s="56"/>
      <c r="AL283" s="56"/>
      <c r="AN283" s="56"/>
      <c r="AO283" s="56"/>
      <c r="AP283" s="56"/>
    </row>
    <row r="284" spans="8:42" ht="12.6" customHeight="1">
      <c r="H284" s="48"/>
      <c r="I284" s="48"/>
      <c r="J284" s="48"/>
      <c r="K284" s="48"/>
      <c r="L284" s="48"/>
      <c r="M284" s="48"/>
      <c r="N284" s="48"/>
      <c r="P284" s="56"/>
      <c r="Q284" s="56"/>
      <c r="R284" s="56"/>
      <c r="S284" s="56"/>
      <c r="T284" s="56"/>
      <c r="U284" s="56"/>
      <c r="V284" s="56"/>
      <c r="X284" s="56"/>
      <c r="Y284" s="56"/>
      <c r="Z284" s="56"/>
      <c r="AA284" s="56"/>
      <c r="AB284" s="194"/>
      <c r="AC284" s="194"/>
      <c r="AD284" s="194"/>
      <c r="AF284" s="194"/>
      <c r="AG284" s="56"/>
      <c r="AH284" s="56"/>
      <c r="AI284" s="56"/>
      <c r="AJ284" s="56"/>
      <c r="AK284" s="56"/>
      <c r="AL284" s="56"/>
      <c r="AN284" s="56"/>
      <c r="AO284" s="56"/>
      <c r="AP284" s="56"/>
    </row>
    <row r="285" spans="8:42" ht="12.6" customHeight="1">
      <c r="H285" s="48"/>
      <c r="I285" s="48"/>
      <c r="J285" s="48"/>
      <c r="K285" s="48"/>
      <c r="L285" s="48"/>
      <c r="M285" s="48"/>
      <c r="N285" s="48"/>
      <c r="P285" s="56"/>
      <c r="Q285" s="56"/>
      <c r="R285" s="56"/>
      <c r="S285" s="56"/>
      <c r="T285" s="56"/>
      <c r="U285" s="56"/>
      <c r="V285" s="56"/>
      <c r="X285" s="56"/>
      <c r="Y285" s="56"/>
      <c r="Z285" s="56"/>
      <c r="AA285" s="56"/>
      <c r="AB285" s="194"/>
      <c r="AC285" s="194"/>
      <c r="AD285" s="194"/>
      <c r="AF285" s="194"/>
      <c r="AG285" s="56"/>
      <c r="AH285" s="56"/>
      <c r="AI285" s="56"/>
      <c r="AJ285" s="56"/>
      <c r="AK285" s="56"/>
      <c r="AL285" s="56"/>
      <c r="AN285" s="56"/>
      <c r="AO285" s="56"/>
      <c r="AP285" s="56"/>
    </row>
    <row r="286" spans="8:42" ht="12.6" customHeight="1">
      <c r="H286" s="48"/>
      <c r="I286" s="48"/>
      <c r="J286" s="48"/>
      <c r="K286" s="48"/>
      <c r="L286" s="48"/>
      <c r="M286" s="48"/>
      <c r="N286" s="48"/>
      <c r="P286" s="56"/>
      <c r="Q286" s="56"/>
      <c r="R286" s="56"/>
      <c r="S286" s="56"/>
      <c r="T286" s="56"/>
      <c r="U286" s="56"/>
      <c r="V286" s="56"/>
      <c r="X286" s="56"/>
      <c r="Y286" s="56"/>
      <c r="Z286" s="56"/>
      <c r="AA286" s="56"/>
      <c r="AB286" s="194"/>
      <c r="AC286" s="194"/>
      <c r="AD286" s="194"/>
      <c r="AF286" s="194"/>
      <c r="AG286" s="56"/>
      <c r="AH286" s="56"/>
      <c r="AI286" s="56"/>
      <c r="AJ286" s="56"/>
      <c r="AK286" s="56"/>
      <c r="AL286" s="56"/>
      <c r="AN286" s="56"/>
      <c r="AO286" s="56"/>
      <c r="AP286" s="56"/>
    </row>
    <row r="287" spans="8:42" ht="12.6" customHeight="1">
      <c r="H287" s="48"/>
      <c r="I287" s="48"/>
      <c r="J287" s="48"/>
      <c r="K287" s="48"/>
      <c r="L287" s="48"/>
      <c r="M287" s="48"/>
      <c r="N287" s="48"/>
      <c r="P287" s="56"/>
      <c r="Q287" s="56"/>
      <c r="R287" s="56"/>
      <c r="S287" s="56"/>
      <c r="T287" s="56"/>
      <c r="U287" s="56"/>
      <c r="V287" s="56"/>
      <c r="X287" s="56"/>
      <c r="Y287" s="56"/>
      <c r="Z287" s="56"/>
      <c r="AA287" s="56"/>
      <c r="AB287" s="194"/>
      <c r="AC287" s="194"/>
      <c r="AD287" s="194"/>
      <c r="AF287" s="194"/>
      <c r="AG287" s="56"/>
      <c r="AH287" s="56"/>
      <c r="AI287" s="56"/>
      <c r="AJ287" s="56"/>
      <c r="AK287" s="56"/>
      <c r="AL287" s="56"/>
      <c r="AN287" s="56"/>
      <c r="AO287" s="56"/>
      <c r="AP287" s="56"/>
    </row>
    <row r="288" spans="8:42" ht="12.6" customHeight="1">
      <c r="H288" s="48"/>
      <c r="I288" s="48"/>
      <c r="J288" s="48"/>
      <c r="K288" s="48"/>
      <c r="L288" s="48"/>
      <c r="M288" s="48"/>
      <c r="N288" s="48"/>
      <c r="P288" s="56"/>
      <c r="Q288" s="56"/>
      <c r="R288" s="56"/>
      <c r="S288" s="56"/>
      <c r="T288" s="56"/>
      <c r="U288" s="56"/>
      <c r="V288" s="56"/>
      <c r="X288" s="56"/>
      <c r="Y288" s="56"/>
      <c r="Z288" s="56"/>
      <c r="AA288" s="56"/>
      <c r="AB288" s="194"/>
      <c r="AC288" s="194"/>
      <c r="AD288" s="194"/>
      <c r="AF288" s="194"/>
      <c r="AG288" s="56"/>
      <c r="AH288" s="56"/>
      <c r="AI288" s="56"/>
      <c r="AJ288" s="56"/>
      <c r="AK288" s="56"/>
      <c r="AL288" s="56"/>
      <c r="AN288" s="56"/>
      <c r="AO288" s="56"/>
      <c r="AP288" s="56"/>
    </row>
    <row r="289" spans="8:42" ht="12.6" customHeight="1">
      <c r="H289" s="48"/>
      <c r="I289" s="48"/>
      <c r="J289" s="48"/>
      <c r="K289" s="48"/>
      <c r="L289" s="48"/>
      <c r="M289" s="48"/>
      <c r="N289" s="48"/>
      <c r="P289" s="56"/>
      <c r="Q289" s="56"/>
      <c r="R289" s="56"/>
      <c r="S289" s="56"/>
      <c r="T289" s="56"/>
      <c r="U289" s="56"/>
      <c r="V289" s="56"/>
      <c r="X289" s="56"/>
      <c r="Y289" s="56"/>
      <c r="Z289" s="56"/>
      <c r="AA289" s="56"/>
      <c r="AB289" s="194"/>
      <c r="AC289" s="194"/>
      <c r="AD289" s="194"/>
      <c r="AF289" s="194"/>
      <c r="AG289" s="56"/>
      <c r="AH289" s="56"/>
      <c r="AI289" s="56"/>
      <c r="AJ289" s="56"/>
      <c r="AK289" s="56"/>
      <c r="AL289" s="56"/>
      <c r="AN289" s="56"/>
      <c r="AO289" s="56"/>
      <c r="AP289" s="56"/>
    </row>
    <row r="290" spans="8:42" ht="12.6" customHeight="1">
      <c r="H290" s="48"/>
      <c r="I290" s="48"/>
      <c r="J290" s="48"/>
      <c r="K290" s="48"/>
      <c r="L290" s="48"/>
      <c r="M290" s="48"/>
      <c r="N290" s="48"/>
      <c r="P290" s="56"/>
      <c r="Q290" s="56"/>
      <c r="R290" s="56"/>
      <c r="S290" s="56"/>
      <c r="T290" s="56"/>
      <c r="U290" s="56"/>
      <c r="V290" s="56"/>
      <c r="X290" s="56"/>
      <c r="Y290" s="56"/>
      <c r="Z290" s="56"/>
      <c r="AA290" s="56"/>
      <c r="AB290" s="194"/>
      <c r="AC290" s="194"/>
      <c r="AD290" s="194"/>
      <c r="AF290" s="194"/>
      <c r="AG290" s="56"/>
      <c r="AH290" s="56"/>
      <c r="AI290" s="56"/>
      <c r="AJ290" s="56"/>
      <c r="AK290" s="56"/>
      <c r="AL290" s="56"/>
      <c r="AN290" s="56"/>
      <c r="AO290" s="56"/>
      <c r="AP290" s="56"/>
    </row>
    <row r="291" spans="8:42" ht="12.6" customHeight="1">
      <c r="H291" s="48"/>
      <c r="I291" s="48"/>
      <c r="J291" s="48"/>
      <c r="K291" s="48"/>
      <c r="L291" s="48"/>
      <c r="M291" s="48"/>
      <c r="N291" s="48"/>
      <c r="P291" s="56"/>
      <c r="Q291" s="56"/>
      <c r="R291" s="56"/>
      <c r="S291" s="56"/>
      <c r="T291" s="56"/>
      <c r="U291" s="56"/>
      <c r="V291" s="56"/>
      <c r="X291" s="56"/>
      <c r="Y291" s="56"/>
      <c r="Z291" s="56"/>
      <c r="AA291" s="56"/>
      <c r="AB291" s="194"/>
      <c r="AC291" s="194"/>
      <c r="AD291" s="194"/>
      <c r="AF291" s="194"/>
      <c r="AG291" s="56"/>
      <c r="AH291" s="56"/>
      <c r="AI291" s="56"/>
      <c r="AJ291" s="56"/>
      <c r="AK291" s="56"/>
      <c r="AL291" s="56"/>
      <c r="AN291" s="56"/>
      <c r="AO291" s="56"/>
      <c r="AP291" s="56"/>
    </row>
    <row r="292" spans="8:42" ht="12.6" customHeight="1">
      <c r="H292" s="48"/>
      <c r="I292" s="48"/>
      <c r="J292" s="48"/>
      <c r="K292" s="48"/>
      <c r="L292" s="48"/>
      <c r="M292" s="48"/>
      <c r="N292" s="48"/>
      <c r="P292" s="56"/>
      <c r="Q292" s="56"/>
      <c r="R292" s="56"/>
      <c r="S292" s="56"/>
      <c r="T292" s="56"/>
      <c r="U292" s="56"/>
      <c r="V292" s="56"/>
      <c r="X292" s="56"/>
      <c r="Y292" s="56"/>
      <c r="Z292" s="56"/>
      <c r="AA292" s="56"/>
      <c r="AB292" s="194"/>
      <c r="AC292" s="194"/>
      <c r="AD292" s="194"/>
      <c r="AF292" s="194"/>
      <c r="AG292" s="56"/>
      <c r="AH292" s="56"/>
      <c r="AI292" s="56"/>
      <c r="AJ292" s="56"/>
      <c r="AK292" s="56"/>
      <c r="AL292" s="56"/>
      <c r="AN292" s="56"/>
      <c r="AO292" s="56"/>
      <c r="AP292" s="56"/>
    </row>
    <row r="293" spans="8:42" ht="12.6" customHeight="1">
      <c r="H293" s="48"/>
      <c r="I293" s="48"/>
      <c r="J293" s="48"/>
      <c r="K293" s="48"/>
      <c r="L293" s="48"/>
      <c r="M293" s="48"/>
      <c r="N293" s="48"/>
      <c r="P293" s="56"/>
      <c r="Q293" s="56"/>
      <c r="R293" s="56"/>
      <c r="S293" s="56"/>
      <c r="T293" s="56"/>
      <c r="U293" s="56"/>
      <c r="V293" s="56"/>
      <c r="X293" s="56"/>
      <c r="Y293" s="56"/>
      <c r="Z293" s="56"/>
      <c r="AA293" s="56"/>
      <c r="AB293" s="194"/>
      <c r="AC293" s="194"/>
      <c r="AD293" s="194"/>
      <c r="AF293" s="194"/>
      <c r="AG293" s="56"/>
      <c r="AH293" s="56"/>
      <c r="AI293" s="56"/>
      <c r="AJ293" s="56"/>
      <c r="AK293" s="56"/>
      <c r="AL293" s="56"/>
      <c r="AN293" s="56"/>
      <c r="AO293" s="56"/>
      <c r="AP293" s="56"/>
    </row>
    <row r="294" spans="8:42" ht="12.6" customHeight="1">
      <c r="H294" s="48"/>
      <c r="I294" s="48"/>
      <c r="J294" s="48"/>
      <c r="K294" s="48"/>
      <c r="L294" s="48"/>
      <c r="M294" s="48"/>
      <c r="N294" s="48"/>
      <c r="P294" s="56"/>
      <c r="Q294" s="56"/>
      <c r="R294" s="56"/>
      <c r="S294" s="56"/>
      <c r="T294" s="56"/>
      <c r="U294" s="56"/>
      <c r="V294" s="56"/>
      <c r="X294" s="56"/>
      <c r="Y294" s="56"/>
      <c r="Z294" s="56"/>
      <c r="AA294" s="56"/>
      <c r="AB294" s="194"/>
      <c r="AC294" s="194"/>
      <c r="AD294" s="194"/>
      <c r="AF294" s="194"/>
      <c r="AG294" s="56"/>
      <c r="AH294" s="56"/>
      <c r="AI294" s="56"/>
      <c r="AJ294" s="56"/>
      <c r="AK294" s="56"/>
      <c r="AL294" s="56"/>
      <c r="AN294" s="56"/>
      <c r="AO294" s="56"/>
      <c r="AP294" s="56"/>
    </row>
    <row r="295" spans="8:42" ht="12.6" customHeight="1">
      <c r="H295" s="48"/>
      <c r="I295" s="48"/>
      <c r="J295" s="48"/>
      <c r="K295" s="48"/>
      <c r="L295" s="48"/>
      <c r="M295" s="48"/>
      <c r="N295" s="48"/>
      <c r="P295" s="56"/>
      <c r="Q295" s="56"/>
      <c r="R295" s="56"/>
      <c r="S295" s="56"/>
      <c r="T295" s="56"/>
      <c r="U295" s="56"/>
      <c r="V295" s="56"/>
      <c r="X295" s="56"/>
      <c r="Y295" s="56"/>
      <c r="Z295" s="56"/>
      <c r="AA295" s="56"/>
      <c r="AB295" s="194"/>
      <c r="AC295" s="194"/>
      <c r="AD295" s="194"/>
      <c r="AF295" s="194"/>
      <c r="AG295" s="56"/>
      <c r="AH295" s="56"/>
      <c r="AI295" s="56"/>
      <c r="AJ295" s="56"/>
      <c r="AK295" s="56"/>
      <c r="AL295" s="56"/>
      <c r="AN295" s="56"/>
      <c r="AO295" s="56"/>
      <c r="AP295" s="56"/>
    </row>
    <row r="296" spans="8:42" ht="12.6" customHeight="1">
      <c r="H296" s="48"/>
      <c r="I296" s="48"/>
      <c r="J296" s="48"/>
      <c r="K296" s="48"/>
      <c r="L296" s="48"/>
      <c r="M296" s="48"/>
      <c r="N296" s="48"/>
      <c r="P296" s="56"/>
      <c r="Q296" s="56"/>
      <c r="R296" s="56"/>
      <c r="S296" s="56"/>
      <c r="T296" s="56"/>
      <c r="U296" s="56"/>
      <c r="V296" s="56"/>
      <c r="X296" s="56"/>
      <c r="Y296" s="56"/>
      <c r="Z296" s="56"/>
      <c r="AA296" s="56"/>
      <c r="AB296" s="194"/>
      <c r="AC296" s="194"/>
      <c r="AD296" s="194"/>
      <c r="AF296" s="194"/>
      <c r="AG296" s="56"/>
      <c r="AH296" s="56"/>
      <c r="AI296" s="56"/>
      <c r="AJ296" s="56"/>
      <c r="AK296" s="56"/>
      <c r="AL296" s="56"/>
      <c r="AN296" s="56"/>
      <c r="AO296" s="56"/>
      <c r="AP296" s="56"/>
    </row>
    <row r="297" spans="8:42" ht="12.6" customHeight="1">
      <c r="H297" s="48"/>
      <c r="I297" s="48"/>
      <c r="J297" s="48"/>
      <c r="K297" s="48"/>
      <c r="L297" s="48"/>
      <c r="M297" s="48"/>
      <c r="N297" s="48"/>
      <c r="P297" s="56"/>
      <c r="Q297" s="56"/>
      <c r="R297" s="56"/>
      <c r="S297" s="56"/>
      <c r="T297" s="56"/>
      <c r="U297" s="56"/>
      <c r="V297" s="56"/>
      <c r="X297" s="56"/>
      <c r="Y297" s="56"/>
      <c r="Z297" s="56"/>
      <c r="AA297" s="56"/>
      <c r="AB297" s="194"/>
      <c r="AC297" s="194"/>
      <c r="AD297" s="194"/>
      <c r="AF297" s="194"/>
      <c r="AG297" s="56"/>
      <c r="AH297" s="56"/>
      <c r="AI297" s="56"/>
      <c r="AJ297" s="56"/>
      <c r="AK297" s="56"/>
      <c r="AL297" s="56"/>
      <c r="AN297" s="56"/>
      <c r="AO297" s="56"/>
      <c r="AP297" s="56"/>
    </row>
    <row r="298" spans="8:42" ht="12.6" customHeight="1">
      <c r="H298" s="48"/>
      <c r="I298" s="48"/>
      <c r="J298" s="48"/>
      <c r="K298" s="48"/>
      <c r="L298" s="48"/>
      <c r="M298" s="48"/>
      <c r="N298" s="48"/>
      <c r="P298" s="56"/>
      <c r="Q298" s="56"/>
      <c r="R298" s="56"/>
      <c r="S298" s="56"/>
      <c r="T298" s="56"/>
      <c r="U298" s="56"/>
      <c r="V298" s="56"/>
      <c r="X298" s="56"/>
      <c r="Y298" s="56"/>
      <c r="Z298" s="56"/>
      <c r="AA298" s="56"/>
      <c r="AB298" s="194"/>
      <c r="AC298" s="194"/>
      <c r="AD298" s="194"/>
      <c r="AF298" s="194"/>
      <c r="AG298" s="56"/>
      <c r="AH298" s="56"/>
      <c r="AI298" s="56"/>
      <c r="AJ298" s="56"/>
      <c r="AK298" s="56"/>
      <c r="AL298" s="56"/>
      <c r="AN298" s="56"/>
      <c r="AO298" s="56"/>
      <c r="AP298" s="56"/>
    </row>
    <row r="299" spans="8:42" ht="12.6" customHeight="1">
      <c r="H299" s="48"/>
      <c r="I299" s="48"/>
      <c r="J299" s="48"/>
      <c r="K299" s="48"/>
      <c r="L299" s="48"/>
      <c r="M299" s="48"/>
      <c r="N299" s="48"/>
      <c r="P299" s="56"/>
      <c r="Q299" s="56"/>
      <c r="R299" s="56"/>
      <c r="S299" s="56"/>
      <c r="T299" s="56"/>
      <c r="U299" s="56"/>
      <c r="V299" s="56"/>
      <c r="X299" s="56"/>
      <c r="Y299" s="56"/>
      <c r="Z299" s="56"/>
      <c r="AA299" s="56"/>
      <c r="AB299" s="194"/>
      <c r="AC299" s="194"/>
      <c r="AD299" s="194"/>
      <c r="AF299" s="194"/>
      <c r="AG299" s="56"/>
      <c r="AH299" s="56"/>
      <c r="AI299" s="56"/>
      <c r="AJ299" s="56"/>
      <c r="AK299" s="56"/>
      <c r="AL299" s="56"/>
      <c r="AN299" s="56"/>
      <c r="AO299" s="56"/>
      <c r="AP299" s="56"/>
    </row>
    <row r="300" spans="8:42" ht="12.6" customHeight="1">
      <c r="H300" s="48"/>
      <c r="I300" s="48"/>
      <c r="J300" s="48"/>
      <c r="K300" s="48"/>
      <c r="L300" s="48"/>
      <c r="M300" s="48"/>
      <c r="N300" s="48"/>
      <c r="P300" s="56"/>
      <c r="Q300" s="56"/>
      <c r="R300" s="56"/>
      <c r="S300" s="56"/>
      <c r="T300" s="56"/>
      <c r="U300" s="56"/>
      <c r="V300" s="56"/>
      <c r="X300" s="56"/>
      <c r="Y300" s="56"/>
      <c r="Z300" s="56"/>
      <c r="AA300" s="56"/>
      <c r="AB300" s="194"/>
      <c r="AC300" s="194"/>
      <c r="AD300" s="194"/>
      <c r="AF300" s="194"/>
      <c r="AG300" s="56"/>
      <c r="AH300" s="56"/>
      <c r="AI300" s="56"/>
      <c r="AJ300" s="56"/>
      <c r="AK300" s="56"/>
      <c r="AL300" s="56"/>
      <c r="AN300" s="56"/>
      <c r="AO300" s="56"/>
      <c r="AP300" s="56"/>
    </row>
    <row r="301" spans="8:42" ht="12.6" customHeight="1">
      <c r="H301" s="48"/>
      <c r="I301" s="48"/>
      <c r="J301" s="48"/>
      <c r="K301" s="48"/>
      <c r="L301" s="48"/>
      <c r="M301" s="48"/>
      <c r="N301" s="48"/>
      <c r="P301" s="56"/>
      <c r="Q301" s="56"/>
      <c r="R301" s="56"/>
      <c r="S301" s="56"/>
      <c r="T301" s="56"/>
      <c r="U301" s="56"/>
      <c r="V301" s="56"/>
      <c r="X301" s="56"/>
      <c r="Y301" s="56"/>
      <c r="Z301" s="56"/>
      <c r="AA301" s="56"/>
      <c r="AB301" s="194"/>
      <c r="AC301" s="194"/>
      <c r="AD301" s="194"/>
      <c r="AF301" s="194"/>
      <c r="AG301" s="56"/>
      <c r="AH301" s="56"/>
      <c r="AI301" s="56"/>
      <c r="AJ301" s="56"/>
      <c r="AK301" s="56"/>
      <c r="AL301" s="56"/>
      <c r="AN301" s="56"/>
      <c r="AO301" s="56"/>
      <c r="AP301" s="56"/>
    </row>
    <row r="302" spans="8:42" ht="12.6" customHeight="1">
      <c r="H302" s="48"/>
      <c r="I302" s="48"/>
      <c r="J302" s="48"/>
      <c r="K302" s="48"/>
      <c r="L302" s="48"/>
      <c r="M302" s="48"/>
      <c r="N302" s="48"/>
      <c r="P302" s="56"/>
      <c r="Q302" s="56"/>
      <c r="R302" s="56"/>
      <c r="S302" s="56"/>
      <c r="T302" s="56"/>
      <c r="U302" s="56"/>
      <c r="V302" s="56"/>
      <c r="X302" s="56"/>
      <c r="Y302" s="56"/>
      <c r="Z302" s="56"/>
      <c r="AA302" s="56"/>
      <c r="AB302" s="194"/>
      <c r="AC302" s="194"/>
      <c r="AD302" s="194"/>
      <c r="AF302" s="194"/>
      <c r="AG302" s="56"/>
      <c r="AH302" s="56"/>
      <c r="AI302" s="56"/>
      <c r="AJ302" s="56"/>
      <c r="AK302" s="56"/>
      <c r="AL302" s="56"/>
      <c r="AN302" s="56"/>
      <c r="AO302" s="56"/>
      <c r="AP302" s="56"/>
    </row>
    <row r="303" spans="8:42" ht="12.6" customHeight="1">
      <c r="H303" s="48"/>
      <c r="I303" s="48"/>
      <c r="J303" s="48"/>
      <c r="K303" s="48"/>
      <c r="L303" s="48"/>
      <c r="M303" s="48"/>
      <c r="N303" s="48"/>
      <c r="P303" s="56"/>
      <c r="Q303" s="56"/>
      <c r="R303" s="56"/>
      <c r="S303" s="56"/>
      <c r="T303" s="56"/>
      <c r="U303" s="56"/>
      <c r="V303" s="56"/>
      <c r="X303" s="56"/>
      <c r="Y303" s="56"/>
      <c r="Z303" s="56"/>
      <c r="AA303" s="56"/>
      <c r="AB303" s="194"/>
      <c r="AC303" s="194"/>
      <c r="AD303" s="194"/>
      <c r="AF303" s="194"/>
      <c r="AG303" s="56"/>
      <c r="AH303" s="56"/>
      <c r="AI303" s="56"/>
      <c r="AJ303" s="56"/>
      <c r="AK303" s="56"/>
      <c r="AL303" s="56"/>
      <c r="AN303" s="56"/>
      <c r="AO303" s="56"/>
      <c r="AP303" s="56"/>
    </row>
    <row r="304" spans="8:42" ht="12.6" customHeight="1">
      <c r="H304" s="48"/>
      <c r="I304" s="48"/>
      <c r="J304" s="48"/>
      <c r="K304" s="48"/>
      <c r="L304" s="48"/>
      <c r="M304" s="48"/>
      <c r="N304" s="48"/>
      <c r="P304" s="56"/>
      <c r="Q304" s="56"/>
      <c r="R304" s="56"/>
      <c r="S304" s="56"/>
      <c r="T304" s="56"/>
      <c r="U304" s="56"/>
      <c r="V304" s="56"/>
      <c r="X304" s="56"/>
      <c r="Y304" s="56"/>
      <c r="Z304" s="56"/>
      <c r="AA304" s="56"/>
      <c r="AB304" s="194"/>
      <c r="AC304" s="194"/>
      <c r="AD304" s="194"/>
      <c r="AF304" s="194"/>
      <c r="AG304" s="56"/>
      <c r="AH304" s="56"/>
      <c r="AI304" s="56"/>
      <c r="AJ304" s="56"/>
      <c r="AK304" s="56"/>
      <c r="AL304" s="56"/>
      <c r="AN304" s="56"/>
      <c r="AO304" s="56"/>
      <c r="AP304" s="56"/>
    </row>
    <row r="305" spans="8:42" ht="12.6" customHeight="1">
      <c r="H305" s="48"/>
      <c r="I305" s="48"/>
      <c r="J305" s="48"/>
      <c r="K305" s="48"/>
      <c r="L305" s="48"/>
      <c r="M305" s="48"/>
      <c r="N305" s="48"/>
      <c r="P305" s="56"/>
      <c r="Q305" s="56"/>
      <c r="R305" s="56"/>
      <c r="S305" s="56"/>
      <c r="T305" s="56"/>
      <c r="U305" s="56"/>
      <c r="V305" s="56"/>
      <c r="X305" s="56"/>
      <c r="Y305" s="56"/>
      <c r="Z305" s="56"/>
      <c r="AA305" s="56"/>
      <c r="AB305" s="194"/>
      <c r="AC305" s="194"/>
      <c r="AD305" s="194"/>
      <c r="AF305" s="194"/>
      <c r="AG305" s="56"/>
      <c r="AH305" s="56"/>
      <c r="AI305" s="56"/>
      <c r="AJ305" s="56"/>
      <c r="AK305" s="56"/>
      <c r="AL305" s="56"/>
      <c r="AN305" s="56"/>
      <c r="AO305" s="56"/>
      <c r="AP305" s="56"/>
    </row>
    <row r="306" spans="8:42" ht="12.6" customHeight="1">
      <c r="H306" s="48"/>
      <c r="I306" s="48"/>
      <c r="J306" s="48"/>
      <c r="K306" s="48"/>
      <c r="L306" s="48"/>
      <c r="M306" s="48"/>
      <c r="N306" s="48"/>
      <c r="P306" s="56"/>
      <c r="Q306" s="56"/>
      <c r="R306" s="56"/>
      <c r="S306" s="56"/>
      <c r="T306" s="56"/>
      <c r="U306" s="56"/>
      <c r="V306" s="56"/>
      <c r="X306" s="56"/>
      <c r="Y306" s="56"/>
      <c r="Z306" s="56"/>
      <c r="AA306" s="56"/>
      <c r="AB306" s="194"/>
      <c r="AC306" s="194"/>
      <c r="AD306" s="194"/>
      <c r="AF306" s="194"/>
      <c r="AG306" s="56"/>
      <c r="AH306" s="56"/>
      <c r="AI306" s="56"/>
      <c r="AJ306" s="56"/>
      <c r="AK306" s="56"/>
      <c r="AL306" s="56"/>
      <c r="AN306" s="56"/>
      <c r="AO306" s="56"/>
      <c r="AP306" s="56"/>
    </row>
    <row r="307" spans="8:42" ht="12.6" customHeight="1">
      <c r="H307" s="48"/>
      <c r="I307" s="48"/>
      <c r="J307" s="48"/>
      <c r="K307" s="48"/>
      <c r="L307" s="48"/>
      <c r="M307" s="48"/>
      <c r="N307" s="48"/>
      <c r="P307" s="56"/>
      <c r="Q307" s="56"/>
      <c r="R307" s="56"/>
      <c r="S307" s="56"/>
      <c r="T307" s="56"/>
      <c r="U307" s="56"/>
      <c r="V307" s="56"/>
      <c r="X307" s="56"/>
      <c r="Y307" s="56"/>
      <c r="Z307" s="56"/>
      <c r="AA307" s="56"/>
      <c r="AB307" s="194"/>
      <c r="AC307" s="194"/>
      <c r="AD307" s="194"/>
      <c r="AF307" s="194"/>
      <c r="AG307" s="56"/>
      <c r="AH307" s="56"/>
      <c r="AI307" s="56"/>
      <c r="AJ307" s="56"/>
      <c r="AK307" s="56"/>
      <c r="AL307" s="56"/>
      <c r="AN307" s="56"/>
      <c r="AO307" s="56"/>
      <c r="AP307" s="56"/>
    </row>
    <row r="308" spans="8:42" ht="12.6" customHeight="1">
      <c r="H308" s="48"/>
      <c r="I308" s="48"/>
      <c r="J308" s="48"/>
      <c r="K308" s="48"/>
      <c r="L308" s="48"/>
      <c r="M308" s="48"/>
      <c r="N308" s="48"/>
      <c r="P308" s="56"/>
      <c r="Q308" s="56"/>
      <c r="R308" s="56"/>
      <c r="S308" s="56"/>
      <c r="T308" s="56"/>
      <c r="U308" s="56"/>
      <c r="V308" s="56"/>
      <c r="X308" s="56"/>
      <c r="Y308" s="56"/>
      <c r="Z308" s="56"/>
      <c r="AA308" s="56"/>
      <c r="AB308" s="194"/>
      <c r="AC308" s="194"/>
      <c r="AD308" s="194"/>
      <c r="AF308" s="194"/>
      <c r="AG308" s="56"/>
      <c r="AH308" s="56"/>
      <c r="AI308" s="56"/>
      <c r="AJ308" s="56"/>
      <c r="AK308" s="56"/>
      <c r="AL308" s="56"/>
      <c r="AN308" s="56"/>
      <c r="AO308" s="56"/>
      <c r="AP308" s="56"/>
    </row>
    <row r="309" spans="8:42" ht="12.6" customHeight="1">
      <c r="H309" s="48"/>
      <c r="I309" s="48"/>
      <c r="J309" s="48"/>
      <c r="K309" s="48"/>
      <c r="L309" s="48"/>
      <c r="M309" s="48"/>
      <c r="N309" s="48"/>
      <c r="P309" s="56"/>
      <c r="Q309" s="56"/>
      <c r="R309" s="56"/>
      <c r="S309" s="56"/>
      <c r="T309" s="56"/>
      <c r="U309" s="56"/>
      <c r="V309" s="56"/>
      <c r="X309" s="56"/>
      <c r="Y309" s="56"/>
      <c r="Z309" s="56"/>
      <c r="AA309" s="56"/>
      <c r="AB309" s="194"/>
      <c r="AC309" s="194"/>
      <c r="AD309" s="194"/>
      <c r="AF309" s="194"/>
      <c r="AG309" s="56"/>
      <c r="AH309" s="56"/>
      <c r="AI309" s="56"/>
      <c r="AJ309" s="56"/>
      <c r="AK309" s="56"/>
      <c r="AL309" s="56"/>
      <c r="AN309" s="56"/>
      <c r="AO309" s="56"/>
      <c r="AP309" s="56"/>
    </row>
    <row r="310" spans="8:42" ht="12.6" customHeight="1">
      <c r="H310" s="48"/>
      <c r="I310" s="48"/>
      <c r="J310" s="48"/>
      <c r="K310" s="48"/>
      <c r="L310" s="48"/>
      <c r="M310" s="48"/>
      <c r="N310" s="48"/>
      <c r="P310" s="56"/>
      <c r="Q310" s="56"/>
      <c r="R310" s="56"/>
      <c r="S310" s="56"/>
      <c r="T310" s="56"/>
      <c r="U310" s="56"/>
      <c r="V310" s="56"/>
      <c r="X310" s="56"/>
      <c r="Y310" s="56"/>
      <c r="Z310" s="56"/>
      <c r="AA310" s="56"/>
      <c r="AB310" s="194"/>
      <c r="AC310" s="194"/>
      <c r="AD310" s="194"/>
      <c r="AF310" s="194"/>
      <c r="AG310" s="56"/>
      <c r="AH310" s="56"/>
      <c r="AI310" s="56"/>
      <c r="AJ310" s="56"/>
      <c r="AK310" s="56"/>
      <c r="AL310" s="56"/>
      <c r="AN310" s="56"/>
      <c r="AO310" s="56"/>
      <c r="AP310" s="56"/>
    </row>
    <row r="311" spans="8:42" ht="12.6" customHeight="1">
      <c r="H311" s="48"/>
      <c r="I311" s="48"/>
      <c r="J311" s="48"/>
      <c r="K311" s="48"/>
      <c r="L311" s="48"/>
      <c r="M311" s="48"/>
      <c r="N311" s="48"/>
      <c r="P311" s="56"/>
      <c r="Q311" s="56"/>
      <c r="R311" s="56"/>
      <c r="S311" s="56"/>
      <c r="T311" s="56"/>
      <c r="U311" s="56"/>
      <c r="V311" s="56"/>
      <c r="X311" s="56"/>
      <c r="Y311" s="56"/>
      <c r="Z311" s="56"/>
      <c r="AA311" s="56"/>
      <c r="AB311" s="194"/>
      <c r="AC311" s="194"/>
      <c r="AD311" s="194"/>
      <c r="AF311" s="194"/>
      <c r="AG311" s="56"/>
      <c r="AH311" s="56"/>
      <c r="AI311" s="56"/>
      <c r="AJ311" s="56"/>
      <c r="AK311" s="56"/>
      <c r="AL311" s="56"/>
      <c r="AN311" s="56"/>
      <c r="AO311" s="56"/>
      <c r="AP311" s="56"/>
    </row>
    <row r="312" spans="8:42" ht="12.6" customHeight="1">
      <c r="H312" s="48"/>
      <c r="I312" s="48"/>
      <c r="J312" s="48"/>
      <c r="K312" s="48"/>
      <c r="L312" s="48"/>
      <c r="M312" s="48"/>
      <c r="N312" s="48"/>
      <c r="P312" s="56"/>
      <c r="Q312" s="56"/>
      <c r="R312" s="56"/>
      <c r="S312" s="56"/>
      <c r="T312" s="56"/>
      <c r="U312" s="56"/>
      <c r="V312" s="56"/>
      <c r="X312" s="56"/>
      <c r="Y312" s="56"/>
      <c r="Z312" s="56"/>
      <c r="AA312" s="56"/>
      <c r="AB312" s="194"/>
      <c r="AC312" s="194"/>
      <c r="AD312" s="194"/>
      <c r="AF312" s="194"/>
      <c r="AG312" s="56"/>
      <c r="AH312" s="56"/>
      <c r="AI312" s="56"/>
      <c r="AJ312" s="56"/>
      <c r="AK312" s="56"/>
      <c r="AL312" s="56"/>
      <c r="AN312" s="56"/>
      <c r="AO312" s="56"/>
      <c r="AP312" s="56"/>
    </row>
    <row r="313" spans="8:42" ht="12.6" customHeight="1">
      <c r="H313" s="48"/>
      <c r="I313" s="48"/>
      <c r="J313" s="48"/>
      <c r="K313" s="48"/>
      <c r="L313" s="48"/>
      <c r="M313" s="48"/>
      <c r="N313" s="48"/>
      <c r="P313" s="56"/>
      <c r="Q313" s="56"/>
      <c r="R313" s="56"/>
      <c r="S313" s="56"/>
      <c r="T313" s="56"/>
      <c r="U313" s="56"/>
      <c r="V313" s="56"/>
      <c r="X313" s="56"/>
      <c r="Y313" s="56"/>
      <c r="Z313" s="56"/>
      <c r="AA313" s="56"/>
      <c r="AB313" s="194"/>
      <c r="AC313" s="194"/>
      <c r="AD313" s="194"/>
      <c r="AF313" s="194"/>
      <c r="AG313" s="56"/>
      <c r="AH313" s="56"/>
      <c r="AI313" s="56"/>
      <c r="AJ313" s="56"/>
      <c r="AK313" s="56"/>
      <c r="AL313" s="56"/>
      <c r="AN313" s="56"/>
      <c r="AO313" s="56"/>
      <c r="AP313" s="56"/>
    </row>
    <row r="314" spans="8:42" ht="12.6" customHeight="1">
      <c r="H314" s="48"/>
      <c r="I314" s="48"/>
      <c r="J314" s="48"/>
      <c r="K314" s="48"/>
      <c r="L314" s="48"/>
      <c r="M314" s="48"/>
      <c r="N314" s="48"/>
      <c r="P314" s="56"/>
      <c r="Q314" s="56"/>
      <c r="R314" s="56"/>
      <c r="S314" s="56"/>
      <c r="T314" s="56"/>
      <c r="U314" s="56"/>
      <c r="V314" s="56"/>
      <c r="X314" s="56"/>
      <c r="Y314" s="56"/>
      <c r="Z314" s="56"/>
      <c r="AA314" s="56"/>
      <c r="AB314" s="194"/>
      <c r="AC314" s="194"/>
      <c r="AD314" s="194"/>
      <c r="AF314" s="194"/>
      <c r="AG314" s="56"/>
      <c r="AH314" s="56"/>
      <c r="AI314" s="56"/>
      <c r="AJ314" s="56"/>
      <c r="AK314" s="56"/>
      <c r="AL314" s="56"/>
      <c r="AN314" s="56"/>
      <c r="AO314" s="56"/>
      <c r="AP314" s="56"/>
    </row>
    <row r="315" spans="8:42" ht="12.6" customHeight="1">
      <c r="H315" s="48"/>
      <c r="I315" s="48"/>
      <c r="J315" s="48"/>
      <c r="K315" s="48"/>
      <c r="L315" s="48"/>
      <c r="M315" s="48"/>
      <c r="N315" s="48"/>
      <c r="P315" s="56"/>
      <c r="Q315" s="56"/>
      <c r="R315" s="56"/>
      <c r="S315" s="56"/>
      <c r="T315" s="56"/>
      <c r="U315" s="56"/>
      <c r="V315" s="56"/>
      <c r="X315" s="56"/>
      <c r="Y315" s="56"/>
      <c r="Z315" s="56"/>
      <c r="AA315" s="56"/>
      <c r="AB315" s="194"/>
      <c r="AC315" s="194"/>
      <c r="AD315" s="194"/>
      <c r="AF315" s="194"/>
      <c r="AG315" s="56"/>
      <c r="AH315" s="56"/>
      <c r="AI315" s="56"/>
      <c r="AJ315" s="56"/>
      <c r="AK315" s="56"/>
      <c r="AL315" s="56"/>
      <c r="AN315" s="56"/>
      <c r="AO315" s="56"/>
      <c r="AP315" s="56"/>
    </row>
    <row r="316" spans="8:42" ht="12.6" customHeight="1">
      <c r="H316" s="48"/>
      <c r="I316" s="48"/>
      <c r="J316" s="48"/>
      <c r="K316" s="48"/>
      <c r="L316" s="48"/>
      <c r="M316" s="48"/>
      <c r="N316" s="48"/>
      <c r="P316" s="56"/>
      <c r="Q316" s="56"/>
      <c r="R316" s="56"/>
      <c r="S316" s="56"/>
      <c r="T316" s="56"/>
      <c r="U316" s="56"/>
      <c r="V316" s="56"/>
      <c r="X316" s="56"/>
      <c r="Y316" s="56"/>
      <c r="Z316" s="56"/>
      <c r="AA316" s="56"/>
      <c r="AB316" s="194"/>
      <c r="AC316" s="194"/>
      <c r="AD316" s="194"/>
      <c r="AF316" s="194"/>
      <c r="AG316" s="56"/>
      <c r="AH316" s="56"/>
      <c r="AI316" s="56"/>
      <c r="AJ316" s="56"/>
      <c r="AK316" s="56"/>
      <c r="AL316" s="56"/>
      <c r="AN316" s="56"/>
      <c r="AO316" s="56"/>
      <c r="AP316" s="56"/>
    </row>
    <row r="317" spans="8:42" ht="12.6" customHeight="1">
      <c r="H317" s="48"/>
      <c r="I317" s="48"/>
      <c r="J317" s="48"/>
      <c r="K317" s="48"/>
      <c r="L317" s="48"/>
      <c r="M317" s="48"/>
      <c r="N317" s="48"/>
      <c r="P317" s="56"/>
      <c r="Q317" s="56"/>
      <c r="R317" s="56"/>
      <c r="S317" s="56"/>
      <c r="T317" s="56"/>
      <c r="U317" s="56"/>
      <c r="V317" s="56"/>
      <c r="X317" s="56"/>
      <c r="Y317" s="56"/>
      <c r="Z317" s="56"/>
      <c r="AA317" s="56"/>
      <c r="AB317" s="194"/>
      <c r="AC317" s="194"/>
      <c r="AD317" s="194"/>
      <c r="AF317" s="194"/>
      <c r="AG317" s="56"/>
      <c r="AH317" s="56"/>
      <c r="AI317" s="56"/>
      <c r="AJ317" s="56"/>
      <c r="AK317" s="56"/>
      <c r="AL317" s="56"/>
      <c r="AN317" s="56"/>
      <c r="AO317" s="56"/>
      <c r="AP317" s="56"/>
    </row>
    <row r="318" spans="8:42" ht="12.6" customHeight="1">
      <c r="H318" s="48"/>
      <c r="I318" s="48"/>
      <c r="J318" s="48"/>
      <c r="K318" s="48"/>
      <c r="L318" s="48"/>
      <c r="M318" s="48"/>
      <c r="N318" s="48"/>
      <c r="P318" s="56"/>
      <c r="Q318" s="56"/>
      <c r="R318" s="56"/>
      <c r="S318" s="56"/>
      <c r="T318" s="56"/>
      <c r="U318" s="56"/>
      <c r="V318" s="56"/>
      <c r="X318" s="56"/>
      <c r="Y318" s="56"/>
      <c r="Z318" s="56"/>
      <c r="AA318" s="56"/>
      <c r="AB318" s="194"/>
      <c r="AC318" s="194"/>
      <c r="AD318" s="194"/>
      <c r="AF318" s="194"/>
      <c r="AG318" s="56"/>
      <c r="AH318" s="56"/>
      <c r="AI318" s="56"/>
      <c r="AJ318" s="56"/>
      <c r="AK318" s="56"/>
      <c r="AL318" s="56"/>
      <c r="AN318" s="56"/>
      <c r="AO318" s="56"/>
      <c r="AP318" s="56"/>
    </row>
    <row r="319" spans="8:42" ht="12.6" customHeight="1">
      <c r="H319" s="48"/>
      <c r="I319" s="48"/>
      <c r="J319" s="48"/>
      <c r="K319" s="48"/>
      <c r="L319" s="48"/>
      <c r="M319" s="48"/>
      <c r="N319" s="48"/>
      <c r="P319" s="56"/>
      <c r="Q319" s="56"/>
      <c r="R319" s="56"/>
      <c r="S319" s="56"/>
      <c r="T319" s="56"/>
      <c r="U319" s="56"/>
      <c r="V319" s="56"/>
      <c r="X319" s="56"/>
      <c r="Y319" s="56"/>
      <c r="Z319" s="56"/>
      <c r="AA319" s="56"/>
      <c r="AB319" s="194"/>
      <c r="AC319" s="194"/>
      <c r="AD319" s="194"/>
      <c r="AF319" s="194"/>
      <c r="AG319" s="56"/>
      <c r="AH319" s="56"/>
      <c r="AI319" s="56"/>
      <c r="AJ319" s="56"/>
      <c r="AK319" s="56"/>
      <c r="AL319" s="56"/>
      <c r="AN319" s="56"/>
      <c r="AO319" s="56"/>
      <c r="AP319" s="56"/>
    </row>
    <row r="320" spans="8:42" ht="12.6" customHeight="1">
      <c r="H320" s="48"/>
      <c r="I320" s="48"/>
      <c r="J320" s="48"/>
      <c r="K320" s="48"/>
      <c r="L320" s="48"/>
      <c r="M320" s="48"/>
      <c r="N320" s="48"/>
      <c r="P320" s="56"/>
      <c r="Q320" s="56"/>
      <c r="R320" s="56"/>
      <c r="S320" s="56"/>
      <c r="T320" s="56"/>
      <c r="U320" s="56"/>
      <c r="V320" s="56"/>
      <c r="X320" s="56"/>
      <c r="Y320" s="56"/>
      <c r="Z320" s="56"/>
      <c r="AA320" s="56"/>
      <c r="AB320" s="194"/>
      <c r="AC320" s="194"/>
      <c r="AD320" s="194"/>
      <c r="AF320" s="194"/>
      <c r="AG320" s="56"/>
      <c r="AH320" s="56"/>
      <c r="AI320" s="56"/>
      <c r="AJ320" s="56"/>
      <c r="AK320" s="56"/>
      <c r="AL320" s="56"/>
      <c r="AN320" s="56"/>
      <c r="AO320" s="56"/>
      <c r="AP320" s="56"/>
    </row>
    <row r="321" spans="8:42" ht="12.6" customHeight="1">
      <c r="H321" s="48"/>
      <c r="I321" s="48"/>
      <c r="J321" s="48"/>
      <c r="K321" s="48"/>
      <c r="L321" s="48"/>
      <c r="M321" s="48"/>
      <c r="N321" s="48"/>
      <c r="P321" s="56"/>
      <c r="Q321" s="56"/>
      <c r="R321" s="56"/>
      <c r="S321" s="56"/>
      <c r="T321" s="56"/>
      <c r="U321" s="56"/>
      <c r="V321" s="56"/>
      <c r="X321" s="56"/>
      <c r="Y321" s="56"/>
      <c r="Z321" s="56"/>
      <c r="AA321" s="56"/>
      <c r="AB321" s="194"/>
      <c r="AC321" s="194"/>
      <c r="AD321" s="194"/>
      <c r="AF321" s="194"/>
      <c r="AG321" s="56"/>
      <c r="AH321" s="56"/>
      <c r="AI321" s="56"/>
      <c r="AJ321" s="56"/>
      <c r="AK321" s="56"/>
      <c r="AL321" s="56"/>
      <c r="AN321" s="56"/>
      <c r="AO321" s="56"/>
      <c r="AP321" s="56"/>
    </row>
    <row r="322" spans="8:42" ht="12.6" customHeight="1">
      <c r="H322" s="48"/>
      <c r="I322" s="48"/>
      <c r="J322" s="48"/>
      <c r="K322" s="48"/>
      <c r="L322" s="48"/>
      <c r="M322" s="48"/>
      <c r="N322" s="48"/>
      <c r="P322" s="56"/>
      <c r="Q322" s="56"/>
      <c r="R322" s="56"/>
      <c r="S322" s="56"/>
      <c r="T322" s="56"/>
      <c r="U322" s="56"/>
      <c r="V322" s="56"/>
      <c r="X322" s="56"/>
      <c r="Y322" s="56"/>
      <c r="Z322" s="56"/>
      <c r="AA322" s="56"/>
      <c r="AB322" s="194"/>
      <c r="AC322" s="194"/>
      <c r="AD322" s="194"/>
      <c r="AF322" s="194"/>
      <c r="AG322" s="56"/>
      <c r="AH322" s="56"/>
      <c r="AI322" s="56"/>
      <c r="AJ322" s="56"/>
      <c r="AK322" s="56"/>
      <c r="AL322" s="56"/>
      <c r="AN322" s="56"/>
      <c r="AO322" s="56"/>
      <c r="AP322" s="56"/>
    </row>
    <row r="323" spans="8:42" ht="12.6" customHeight="1">
      <c r="H323" s="48"/>
      <c r="I323" s="48"/>
      <c r="J323" s="48"/>
      <c r="K323" s="48"/>
      <c r="L323" s="48"/>
      <c r="M323" s="48"/>
      <c r="N323" s="48"/>
      <c r="P323" s="56"/>
      <c r="Q323" s="56"/>
      <c r="R323" s="56"/>
      <c r="S323" s="56"/>
      <c r="T323" s="56"/>
      <c r="U323" s="56"/>
      <c r="V323" s="56"/>
      <c r="X323" s="56"/>
      <c r="Y323" s="56"/>
      <c r="Z323" s="56"/>
      <c r="AA323" s="56"/>
      <c r="AB323" s="194"/>
      <c r="AC323" s="194"/>
      <c r="AD323" s="194"/>
      <c r="AF323" s="194"/>
      <c r="AG323" s="56"/>
      <c r="AH323" s="56"/>
      <c r="AI323" s="56"/>
      <c r="AJ323" s="56"/>
      <c r="AK323" s="56"/>
      <c r="AL323" s="56"/>
      <c r="AN323" s="56"/>
      <c r="AO323" s="56"/>
      <c r="AP323" s="56"/>
    </row>
    <row r="324" spans="8:42" ht="12.6" customHeight="1">
      <c r="H324" s="48"/>
      <c r="I324" s="48"/>
      <c r="J324" s="48"/>
      <c r="K324" s="48"/>
      <c r="L324" s="48"/>
      <c r="M324" s="48"/>
      <c r="N324" s="48"/>
      <c r="P324" s="56"/>
      <c r="Q324" s="56"/>
      <c r="R324" s="56"/>
      <c r="S324" s="56"/>
      <c r="T324" s="56"/>
      <c r="U324" s="56"/>
      <c r="V324" s="56"/>
      <c r="X324" s="56"/>
      <c r="Y324" s="56"/>
      <c r="Z324" s="56"/>
      <c r="AA324" s="56"/>
      <c r="AB324" s="194"/>
      <c r="AC324" s="194"/>
      <c r="AD324" s="194"/>
      <c r="AF324" s="194"/>
      <c r="AG324" s="56"/>
      <c r="AH324" s="56"/>
      <c r="AI324" s="56"/>
      <c r="AJ324" s="56"/>
      <c r="AK324" s="56"/>
      <c r="AL324" s="56"/>
      <c r="AN324" s="56"/>
      <c r="AO324" s="56"/>
      <c r="AP324" s="56"/>
    </row>
    <row r="325" spans="8:42" ht="12.6" customHeight="1">
      <c r="H325" s="48"/>
      <c r="I325" s="48"/>
      <c r="J325" s="48"/>
      <c r="K325" s="48"/>
      <c r="L325" s="48"/>
      <c r="M325" s="48"/>
      <c r="N325" s="48"/>
      <c r="P325" s="56"/>
      <c r="Q325" s="56"/>
      <c r="R325" s="56"/>
      <c r="S325" s="56"/>
      <c r="T325" s="56"/>
      <c r="U325" s="56"/>
      <c r="V325" s="56"/>
      <c r="X325" s="56"/>
      <c r="Y325" s="56"/>
      <c r="Z325" s="56"/>
      <c r="AA325" s="56"/>
      <c r="AB325" s="194"/>
      <c r="AC325" s="194"/>
      <c r="AD325" s="194"/>
      <c r="AF325" s="194"/>
      <c r="AG325" s="56"/>
      <c r="AH325" s="56"/>
      <c r="AI325" s="56"/>
      <c r="AJ325" s="56"/>
      <c r="AK325" s="56"/>
      <c r="AL325" s="56"/>
      <c r="AN325" s="56"/>
      <c r="AO325" s="56"/>
      <c r="AP325" s="56"/>
    </row>
  </sheetData>
  <autoFilter ref="A13:AT180"/>
  <printOptions horizontalCentered="1" verticalCentered="1"/>
  <pageMargins left="0" right="0" top="0" bottom="0" header="0" footer="0"/>
  <pageSetup paperSize="9" scale="50" pageOrder="overThenDown" orientation="landscape" r:id="rId1"/>
  <headerFooter alignWithMargins="0"/>
  <rowBreaks count="1" manualBreakCount="1"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 filterMode="1">
    <pageSetUpPr fitToPage="1"/>
  </sheetPr>
  <dimension ref="A1:O134"/>
  <sheetViews>
    <sheetView workbookViewId="0">
      <selection activeCell="A2" sqref="A2:XFD7"/>
    </sheetView>
  </sheetViews>
  <sheetFormatPr defaultRowHeight="12.75"/>
  <cols>
    <col min="1" max="1" width="4.140625" style="8" customWidth="1"/>
    <col min="2" max="2" width="6" style="8" customWidth="1"/>
    <col min="3" max="3" width="57.140625" style="8" customWidth="1"/>
    <col min="4" max="5" width="15.28515625" style="8" bestFit="1" customWidth="1"/>
    <col min="6" max="6" width="11" style="8" customWidth="1"/>
    <col min="7" max="7" width="8.85546875" style="8" customWidth="1"/>
    <col min="8" max="8" width="6.140625" style="8" hidden="1" customWidth="1"/>
    <col min="9" max="9" width="6.140625" style="8" customWidth="1"/>
    <col min="10" max="10" width="8.7109375" style="8" customWidth="1"/>
    <col min="11" max="11" width="11" style="8" bestFit="1" customWidth="1"/>
    <col min="12" max="12" width="5" style="8" bestFit="1" customWidth="1"/>
    <col min="13" max="16384" width="9.140625" style="8"/>
  </cols>
  <sheetData>
    <row r="1" spans="1:15" ht="12.75" customHeight="1">
      <c r="A1" s="195"/>
      <c r="B1" s="195"/>
      <c r="C1" s="195"/>
      <c r="D1" s="195"/>
      <c r="E1" s="195"/>
      <c r="F1" s="195"/>
      <c r="G1" s="195"/>
      <c r="H1" s="195"/>
      <c r="I1" s="195"/>
    </row>
    <row r="2" spans="1:15" ht="35.25" customHeight="1">
      <c r="A2" s="195"/>
      <c r="B2" s="195"/>
      <c r="C2" s="196" t="s">
        <v>252</v>
      </c>
      <c r="D2" s="196" t="str">
        <f>LOOKUP('[1]Report-Date'!$B$2,'[1]Report-Date'!$A$20:$A$31,'[1]Report-Date'!$C$20:$C$31)</f>
        <v>( 2014 ОНЫ ЭХНИЙ ХАГАС ЖИЛ )</v>
      </c>
      <c r="E2" s="197"/>
      <c r="F2" s="197"/>
      <c r="G2" s="197"/>
      <c r="H2" s="197"/>
    </row>
    <row r="3" spans="1:15">
      <c r="A3" s="198"/>
      <c r="B3" s="198"/>
      <c r="C3" s="198"/>
      <c r="D3" s="198"/>
      <c r="E3" s="198"/>
      <c r="F3" s="198"/>
      <c r="G3" s="198"/>
    </row>
    <row r="4" spans="1:15">
      <c r="E4" s="8" t="s">
        <v>253</v>
      </c>
    </row>
    <row r="5" spans="1:15" s="202" customFormat="1">
      <c r="A5" s="317" t="s">
        <v>254</v>
      </c>
      <c r="B5" s="317"/>
      <c r="C5" s="317"/>
      <c r="D5" s="199" t="s">
        <v>255</v>
      </c>
      <c r="E5" s="199" t="s">
        <v>256</v>
      </c>
      <c r="F5" s="200" t="s">
        <v>257</v>
      </c>
      <c r="G5" s="201" t="s">
        <v>258</v>
      </c>
      <c r="H5" s="5"/>
      <c r="I5" s="5"/>
    </row>
    <row r="6" spans="1:15" s="202" customFormat="1">
      <c r="A6" s="318" t="s">
        <v>259</v>
      </c>
      <c r="B6" s="318"/>
      <c r="C6" s="318"/>
      <c r="D6" s="203">
        <f>+D7+D105</f>
        <v>4038336891.3219004</v>
      </c>
      <c r="E6" s="203">
        <f>+E7+E105</f>
        <v>2969983784.3453708</v>
      </c>
      <c r="F6" s="203">
        <f t="shared" ref="F6:F79" si="0">D6-E6</f>
        <v>1068353106.9765296</v>
      </c>
      <c r="G6" s="204">
        <f>IF(D6=0,0,E6/D6)*100</f>
        <v>73.54472557075799</v>
      </c>
      <c r="H6" s="205"/>
      <c r="I6" s="205"/>
    </row>
    <row r="7" spans="1:15" s="202" customFormat="1">
      <c r="A7" s="314" t="s">
        <v>260</v>
      </c>
      <c r="B7" s="314"/>
      <c r="C7" s="314"/>
      <c r="D7" s="206">
        <f>+D8+D80+D103+D104</f>
        <v>5085977138.2819004</v>
      </c>
      <c r="E7" s="206">
        <f>+E8+E80+E103+E104</f>
        <v>3961529627.3612108</v>
      </c>
      <c r="F7" s="206">
        <f t="shared" si="0"/>
        <v>1124447510.9206896</v>
      </c>
      <c r="G7" s="207">
        <f>IF(D7=0,0,E7/D7)*100</f>
        <v>77.891219713572283</v>
      </c>
      <c r="H7" s="205"/>
      <c r="I7" s="205"/>
      <c r="J7" s="208"/>
      <c r="K7" s="208"/>
    </row>
    <row r="8" spans="1:15" s="202" customFormat="1">
      <c r="A8" s="199">
        <v>1</v>
      </c>
      <c r="B8" s="314" t="s">
        <v>261</v>
      </c>
      <c r="C8" s="314"/>
      <c r="D8" s="206">
        <f>+D9+D44</f>
        <v>2942737172.6000004</v>
      </c>
      <c r="E8" s="206">
        <f>+E9+E44</f>
        <v>2279874040.9443903</v>
      </c>
      <c r="F8" s="206">
        <f t="shared" si="0"/>
        <v>662863131.65561008</v>
      </c>
      <c r="G8" s="207">
        <f>IF(D8=0,0,E8/D8)*100</f>
        <v>77.474606368942219</v>
      </c>
      <c r="H8" s="205"/>
      <c r="I8" s="205"/>
      <c r="J8" s="8"/>
      <c r="L8" s="209"/>
    </row>
    <row r="9" spans="1:15" ht="12.75" customHeight="1">
      <c r="A9" s="164"/>
      <c r="B9" s="210" t="s">
        <v>262</v>
      </c>
      <c r="C9" s="211"/>
      <c r="D9" s="206">
        <f t="shared" ref="D9:E9" si="1">SUM(D10:D43)</f>
        <v>2901396392.9000006</v>
      </c>
      <c r="E9" s="206">
        <f t="shared" si="1"/>
        <v>2269960400.5302501</v>
      </c>
      <c r="F9" s="206">
        <f t="shared" si="0"/>
        <v>631435992.3697505</v>
      </c>
      <c r="G9" s="207">
        <f>IF(D9=0,0,E9/D9)*100</f>
        <v>78.236824381703386</v>
      </c>
      <c r="H9" s="212" t="s">
        <v>263</v>
      </c>
      <c r="I9" s="212"/>
      <c r="L9" s="41"/>
      <c r="M9"/>
    </row>
    <row r="10" spans="1:15" ht="12.75" customHeight="1">
      <c r="A10" s="164"/>
      <c r="B10" s="213">
        <v>1</v>
      </c>
      <c r="C10" s="214" t="s">
        <v>264</v>
      </c>
      <c r="D10" s="215">
        <v>8597054.6999999993</v>
      </c>
      <c r="E10" s="215">
        <v>6076675.3011600003</v>
      </c>
      <c r="F10" s="215">
        <f t="shared" si="0"/>
        <v>2520379.398839999</v>
      </c>
      <c r="G10" s="212">
        <f t="shared" ref="G10:G31" si="2">IF(D10=0,0,E10/D10)*100</f>
        <v>70.683222489674293</v>
      </c>
      <c r="H10" s="212"/>
      <c r="I10" s="212"/>
      <c r="J10" s="216" t="s">
        <v>265</v>
      </c>
      <c r="K10" s="217" t="s">
        <v>266</v>
      </c>
      <c r="N10"/>
      <c r="O10"/>
    </row>
    <row r="11" spans="1:15" ht="12.75" customHeight="1">
      <c r="A11" s="164"/>
      <c r="B11" s="213">
        <v>2</v>
      </c>
      <c r="C11" s="214" t="s">
        <v>267</v>
      </c>
      <c r="D11" s="215">
        <v>34209032.600000001</v>
      </c>
      <c r="E11" s="215">
        <v>24593944.280639999</v>
      </c>
      <c r="F11" s="215">
        <f t="shared" si="0"/>
        <v>9615088.3193600029</v>
      </c>
      <c r="G11" s="212">
        <f t="shared" si="2"/>
        <v>71.893130005202181</v>
      </c>
      <c r="H11" s="212" t="s">
        <v>268</v>
      </c>
      <c r="I11" s="212"/>
      <c r="J11" s="216" t="s">
        <v>265</v>
      </c>
      <c r="K11" s="217" t="s">
        <v>266</v>
      </c>
      <c r="N11"/>
      <c r="O11"/>
    </row>
    <row r="12" spans="1:15" ht="12.75" customHeight="1">
      <c r="A12" s="164"/>
      <c r="B12" s="213">
        <v>3</v>
      </c>
      <c r="C12" s="214" t="s">
        <v>269</v>
      </c>
      <c r="D12" s="215">
        <v>116432048</v>
      </c>
      <c r="E12" s="215">
        <v>36098489.007739998</v>
      </c>
      <c r="F12" s="215">
        <f t="shared" si="0"/>
        <v>80333558.992260009</v>
      </c>
      <c r="G12" s="212">
        <f>IF(D12=0,0,E12/D12)*100</f>
        <v>31.003911403963279</v>
      </c>
      <c r="H12" s="212" t="s">
        <v>270</v>
      </c>
      <c r="I12" s="212"/>
      <c r="J12" s="216" t="s">
        <v>265</v>
      </c>
      <c r="K12" s="217" t="s">
        <v>266</v>
      </c>
      <c r="N12"/>
      <c r="O12"/>
    </row>
    <row r="13" spans="1:15" ht="12.75" customHeight="1">
      <c r="A13" s="164"/>
      <c r="B13" s="213">
        <v>4</v>
      </c>
      <c r="C13" s="214" t="s">
        <v>271</v>
      </c>
      <c r="D13" s="215">
        <v>102286600</v>
      </c>
      <c r="E13" s="215">
        <v>83477692.377240002</v>
      </c>
      <c r="F13" s="215">
        <f t="shared" si="0"/>
        <v>18808907.622759998</v>
      </c>
      <c r="G13" s="212">
        <f>IF(D13=0,0,E13/D13)*100</f>
        <v>81.611562391593822</v>
      </c>
      <c r="H13" s="212" t="s">
        <v>272</v>
      </c>
      <c r="I13" s="212"/>
      <c r="J13" s="216" t="s">
        <v>265</v>
      </c>
      <c r="K13" s="217" t="s">
        <v>266</v>
      </c>
      <c r="N13"/>
      <c r="O13"/>
    </row>
    <row r="14" spans="1:15" ht="12.75" customHeight="1">
      <c r="A14" s="164"/>
      <c r="B14" s="213">
        <v>5</v>
      </c>
      <c r="C14" s="214" t="s">
        <v>273</v>
      </c>
      <c r="D14" s="215">
        <v>668700713.20000005</v>
      </c>
      <c r="E14" s="215">
        <v>568364018.47074997</v>
      </c>
      <c r="F14" s="215">
        <f t="shared" si="0"/>
        <v>100336694.72925007</v>
      </c>
      <c r="G14" s="212">
        <f t="shared" si="2"/>
        <v>84.995276250103146</v>
      </c>
      <c r="H14" s="212" t="s">
        <v>274</v>
      </c>
      <c r="I14" s="212"/>
      <c r="J14" s="216" t="s">
        <v>265</v>
      </c>
      <c r="K14" s="217" t="s">
        <v>266</v>
      </c>
      <c r="N14"/>
      <c r="O14"/>
    </row>
    <row r="15" spans="1:15" ht="12.75" customHeight="1">
      <c r="A15" s="164"/>
      <c r="B15" s="213">
        <v>6</v>
      </c>
      <c r="C15" s="214" t="s">
        <v>275</v>
      </c>
      <c r="D15" s="215">
        <v>30223556.899999999</v>
      </c>
      <c r="E15" s="215">
        <v>22623076.745979998</v>
      </c>
      <c r="F15" s="215">
        <f t="shared" si="0"/>
        <v>7600480.1540200002</v>
      </c>
      <c r="G15" s="212">
        <f t="shared" si="2"/>
        <v>74.852463000408804</v>
      </c>
      <c r="H15" s="212" t="s">
        <v>276</v>
      </c>
      <c r="I15" s="212"/>
      <c r="J15" s="216" t="s">
        <v>265</v>
      </c>
      <c r="K15" s="217" t="s">
        <v>266</v>
      </c>
      <c r="N15"/>
      <c r="O15"/>
    </row>
    <row r="16" spans="1:15" ht="12.75" customHeight="1">
      <c r="A16" s="164"/>
      <c r="B16" s="213">
        <v>7</v>
      </c>
      <c r="C16" s="214" t="s">
        <v>277</v>
      </c>
      <c r="D16" s="215">
        <v>89320037.099999994</v>
      </c>
      <c r="E16" s="215">
        <v>75743901.904929996</v>
      </c>
      <c r="F16" s="215">
        <f t="shared" si="0"/>
        <v>13576135.195069999</v>
      </c>
      <c r="G16" s="212">
        <f t="shared" si="2"/>
        <v>84.800571477740689</v>
      </c>
      <c r="H16" s="212" t="s">
        <v>278</v>
      </c>
      <c r="I16" s="212"/>
      <c r="J16" s="216" t="s">
        <v>265</v>
      </c>
      <c r="K16" s="217" t="s">
        <v>266</v>
      </c>
      <c r="N16"/>
      <c r="O16"/>
    </row>
    <row r="17" spans="1:15" ht="12.75" customHeight="1">
      <c r="A17" s="164"/>
      <c r="B17" s="213">
        <v>8</v>
      </c>
      <c r="C17" s="214" t="s">
        <v>279</v>
      </c>
      <c r="D17" s="215">
        <v>13907129.300000001</v>
      </c>
      <c r="E17" s="215">
        <v>10078910.329290001</v>
      </c>
      <c r="F17" s="215">
        <f t="shared" si="0"/>
        <v>3828218.97071</v>
      </c>
      <c r="G17" s="212">
        <f>IF(D17=0,0,E17/D17)*100</f>
        <v>72.472974917188694</v>
      </c>
      <c r="H17" s="212" t="s">
        <v>280</v>
      </c>
      <c r="I17" s="212"/>
      <c r="J17" s="216" t="s">
        <v>265</v>
      </c>
      <c r="K17" s="217" t="s">
        <v>266</v>
      </c>
      <c r="N17"/>
      <c r="O17"/>
    </row>
    <row r="18" spans="1:15" ht="12.75" customHeight="1">
      <c r="A18" s="164"/>
      <c r="B18" s="213">
        <v>9</v>
      </c>
      <c r="C18" s="214" t="s">
        <v>281</v>
      </c>
      <c r="D18" s="215">
        <v>59218744.5</v>
      </c>
      <c r="E18" s="215">
        <v>38149707.725489996</v>
      </c>
      <c r="F18" s="215">
        <f t="shared" si="0"/>
        <v>21069036.774510004</v>
      </c>
      <c r="G18" s="212">
        <f t="shared" si="2"/>
        <v>64.421676020993644</v>
      </c>
      <c r="H18" s="212" t="s">
        <v>282</v>
      </c>
      <c r="I18" s="212"/>
      <c r="J18" s="216" t="s">
        <v>265</v>
      </c>
      <c r="K18" s="217" t="s">
        <v>266</v>
      </c>
      <c r="N18"/>
      <c r="O18"/>
    </row>
    <row r="19" spans="1:15" ht="12.75" customHeight="1">
      <c r="A19" s="164"/>
      <c r="B19" s="213">
        <v>10</v>
      </c>
      <c r="C19" s="214" t="s">
        <v>283</v>
      </c>
      <c r="D19" s="215">
        <v>4178894.6</v>
      </c>
      <c r="E19" s="215">
        <v>2677432.5781100001</v>
      </c>
      <c r="F19" s="215">
        <f t="shared" si="0"/>
        <v>1501462.02189</v>
      </c>
      <c r="G19" s="212">
        <f t="shared" si="2"/>
        <v>64.070354349449261</v>
      </c>
      <c r="H19" s="212" t="s">
        <v>284</v>
      </c>
      <c r="I19" s="212"/>
      <c r="J19" s="216" t="s">
        <v>265</v>
      </c>
      <c r="K19" s="217" t="s">
        <v>266</v>
      </c>
      <c r="N19"/>
      <c r="O19"/>
    </row>
    <row r="20" spans="1:15" ht="12.75" customHeight="1">
      <c r="A20" s="164"/>
      <c r="B20" s="213">
        <v>11</v>
      </c>
      <c r="C20" s="214" t="s">
        <v>285</v>
      </c>
      <c r="D20" s="215">
        <v>11321568.199999999</v>
      </c>
      <c r="E20" s="215">
        <v>8715930.1903999988</v>
      </c>
      <c r="F20" s="215">
        <f t="shared" si="0"/>
        <v>2605638.0096000005</v>
      </c>
      <c r="G20" s="212">
        <f t="shared" si="2"/>
        <v>76.985184706125779</v>
      </c>
      <c r="H20" s="212" t="s">
        <v>286</v>
      </c>
      <c r="I20" s="212"/>
      <c r="J20" s="216" t="s">
        <v>265</v>
      </c>
      <c r="K20" s="217" t="s">
        <v>266</v>
      </c>
      <c r="N20"/>
      <c r="O20"/>
    </row>
    <row r="21" spans="1:15" ht="12.75" customHeight="1">
      <c r="A21" s="164"/>
      <c r="B21" s="213">
        <v>12</v>
      </c>
      <c r="C21" s="214" t="s">
        <v>287</v>
      </c>
      <c r="D21" s="215">
        <v>430027.3</v>
      </c>
      <c r="E21" s="215">
        <v>314067.93575</v>
      </c>
      <c r="F21" s="215">
        <f t="shared" si="0"/>
        <v>115959.36424999998</v>
      </c>
      <c r="G21" s="212">
        <f t="shared" si="2"/>
        <v>73.034417989276506</v>
      </c>
      <c r="H21" s="212" t="s">
        <v>288</v>
      </c>
      <c r="I21" s="212"/>
      <c r="J21" s="216" t="s">
        <v>265</v>
      </c>
      <c r="K21" s="217" t="s">
        <v>266</v>
      </c>
      <c r="N21"/>
      <c r="O21"/>
    </row>
    <row r="22" spans="1:15" ht="12.75" customHeight="1">
      <c r="A22" s="164"/>
      <c r="B22" s="213">
        <v>13</v>
      </c>
      <c r="C22" s="214" t="s">
        <v>289</v>
      </c>
      <c r="D22" s="215">
        <v>57089612.399999999</v>
      </c>
      <c r="E22" s="215">
        <v>46935450.102779999</v>
      </c>
      <c r="F22" s="215">
        <f t="shared" si="0"/>
        <v>10154162.297219999</v>
      </c>
      <c r="G22" s="212">
        <f t="shared" si="2"/>
        <v>82.213642954738305</v>
      </c>
      <c r="H22" s="212" t="s">
        <v>290</v>
      </c>
      <c r="I22" s="212"/>
      <c r="J22" s="216" t="s">
        <v>265</v>
      </c>
      <c r="K22" s="217" t="s">
        <v>266</v>
      </c>
      <c r="N22"/>
      <c r="O22"/>
    </row>
    <row r="23" spans="1:15" ht="12.75" customHeight="1">
      <c r="A23" s="164"/>
      <c r="B23" s="213">
        <v>14</v>
      </c>
      <c r="C23" s="214" t="s">
        <v>291</v>
      </c>
      <c r="D23" s="215">
        <v>508154269.19999999</v>
      </c>
      <c r="E23" s="215">
        <v>426565086.27247</v>
      </c>
      <c r="F23" s="215">
        <f t="shared" si="0"/>
        <v>81589182.927529991</v>
      </c>
      <c r="G23" s="212">
        <f t="shared" si="2"/>
        <v>83.944013093508417</v>
      </c>
      <c r="H23" s="212" t="s">
        <v>292</v>
      </c>
      <c r="I23" s="212"/>
      <c r="J23" s="216" t="s">
        <v>265</v>
      </c>
      <c r="K23" s="217" t="s">
        <v>266</v>
      </c>
      <c r="N23"/>
      <c r="O23"/>
    </row>
    <row r="24" spans="1:15" ht="12.75" customHeight="1">
      <c r="A24" s="164"/>
      <c r="B24" s="213">
        <v>15</v>
      </c>
      <c r="C24" s="214" t="s">
        <v>293</v>
      </c>
      <c r="D24" s="215">
        <v>1390095</v>
      </c>
      <c r="E24" s="215">
        <v>1271133.3546800001</v>
      </c>
      <c r="F24" s="215">
        <f t="shared" si="0"/>
        <v>118961.64531999989</v>
      </c>
      <c r="G24" s="212">
        <f t="shared" si="2"/>
        <v>91.442193136440324</v>
      </c>
      <c r="H24" s="212" t="s">
        <v>294</v>
      </c>
      <c r="I24" s="212"/>
      <c r="J24" s="216" t="s">
        <v>265</v>
      </c>
      <c r="K24" s="217" t="s">
        <v>266</v>
      </c>
      <c r="N24"/>
      <c r="O24"/>
    </row>
    <row r="25" spans="1:15" ht="12.75" customHeight="1">
      <c r="A25" s="164"/>
      <c r="B25" s="213">
        <v>16</v>
      </c>
      <c r="C25" s="214" t="s">
        <v>295</v>
      </c>
      <c r="D25" s="215">
        <v>86067647.900000006</v>
      </c>
      <c r="E25" s="215">
        <v>43734638.184610002</v>
      </c>
      <c r="F25" s="215">
        <f t="shared" si="0"/>
        <v>42333009.715390004</v>
      </c>
      <c r="G25" s="212">
        <f t="shared" si="2"/>
        <v>50.814259773224265</v>
      </c>
      <c r="H25" s="212" t="s">
        <v>296</v>
      </c>
      <c r="I25" s="212"/>
      <c r="J25" s="216" t="s">
        <v>265</v>
      </c>
      <c r="K25" s="217" t="s">
        <v>266</v>
      </c>
      <c r="N25"/>
      <c r="O25"/>
    </row>
    <row r="26" spans="1:15" ht="12.75" customHeight="1">
      <c r="A26" s="164"/>
      <c r="B26" s="213">
        <v>17</v>
      </c>
      <c r="C26" s="214" t="s">
        <v>297</v>
      </c>
      <c r="D26" s="215">
        <v>385038.8</v>
      </c>
      <c r="E26" s="215">
        <v>306755.94291000004</v>
      </c>
      <c r="F26" s="215">
        <f t="shared" si="0"/>
        <v>78282.857089999947</v>
      </c>
      <c r="G26" s="212">
        <f t="shared" si="2"/>
        <v>79.668839324764164</v>
      </c>
      <c r="H26" s="212" t="s">
        <v>298</v>
      </c>
      <c r="I26" s="212"/>
      <c r="J26" s="216" t="s">
        <v>265</v>
      </c>
      <c r="K26" s="217" t="s">
        <v>266</v>
      </c>
      <c r="N26"/>
      <c r="O26"/>
    </row>
    <row r="27" spans="1:15" ht="12.75" customHeight="1">
      <c r="A27" s="164"/>
      <c r="B27" s="213">
        <v>18</v>
      </c>
      <c r="C27" s="214" t="s">
        <v>299</v>
      </c>
      <c r="D27" s="215">
        <v>375840.1</v>
      </c>
      <c r="E27" s="215">
        <v>342662.92287000001</v>
      </c>
      <c r="F27" s="215">
        <f t="shared" si="0"/>
        <v>33177.177129999967</v>
      </c>
      <c r="G27" s="212">
        <f t="shared" si="2"/>
        <v>91.17252865513818</v>
      </c>
      <c r="H27" s="212" t="s">
        <v>300</v>
      </c>
      <c r="I27" s="212"/>
      <c r="J27" s="216" t="s">
        <v>265</v>
      </c>
      <c r="K27" s="217" t="s">
        <v>266</v>
      </c>
      <c r="N27"/>
      <c r="O27"/>
    </row>
    <row r="28" spans="1:15" ht="12.75" customHeight="1">
      <c r="A28" s="164"/>
      <c r="B28" s="213">
        <v>19</v>
      </c>
      <c r="C28" s="214" t="s">
        <v>301</v>
      </c>
      <c r="D28" s="215">
        <v>1689572.9</v>
      </c>
      <c r="E28" s="215">
        <v>1227368.51073</v>
      </c>
      <c r="F28" s="215">
        <f t="shared" si="0"/>
        <v>462204.38926999993</v>
      </c>
      <c r="G28" s="212">
        <f t="shared" si="2"/>
        <v>72.643714321530609</v>
      </c>
      <c r="H28" s="212" t="s">
        <v>302</v>
      </c>
      <c r="I28" s="212"/>
      <c r="J28" s="216" t="s">
        <v>265</v>
      </c>
      <c r="K28" s="217" t="s">
        <v>266</v>
      </c>
      <c r="N28"/>
      <c r="O28"/>
    </row>
    <row r="29" spans="1:15" ht="12.75" customHeight="1">
      <c r="A29" s="164"/>
      <c r="B29" s="213">
        <v>20</v>
      </c>
      <c r="C29" s="214" t="s">
        <v>303</v>
      </c>
      <c r="D29" s="215">
        <v>9853279.9000000004</v>
      </c>
      <c r="E29" s="215">
        <v>8584510.4990999997</v>
      </c>
      <c r="F29" s="215">
        <f t="shared" si="0"/>
        <v>1268769.4009000007</v>
      </c>
      <c r="G29" s="212">
        <f t="shared" si="2"/>
        <v>87.123380094987439</v>
      </c>
      <c r="H29" s="212" t="s">
        <v>304</v>
      </c>
      <c r="I29" s="212"/>
      <c r="J29" s="216" t="s">
        <v>265</v>
      </c>
      <c r="K29" s="217" t="s">
        <v>266</v>
      </c>
      <c r="N29"/>
      <c r="O29"/>
    </row>
    <row r="30" spans="1:15" ht="12.75" customHeight="1">
      <c r="A30" s="164"/>
      <c r="B30" s="213">
        <v>21</v>
      </c>
      <c r="C30" s="214" t="s">
        <v>305</v>
      </c>
      <c r="D30" s="215">
        <v>11944313.199999999</v>
      </c>
      <c r="E30" s="215">
        <v>8524163.1496799998</v>
      </c>
      <c r="F30" s="215">
        <f t="shared" si="0"/>
        <v>3420150.0503199995</v>
      </c>
      <c r="G30" s="212">
        <f t="shared" si="2"/>
        <v>71.365870996082066</v>
      </c>
      <c r="H30" s="212" t="s">
        <v>306</v>
      </c>
      <c r="I30" s="212"/>
      <c r="J30" s="216" t="s">
        <v>265</v>
      </c>
      <c r="K30" s="217" t="s">
        <v>266</v>
      </c>
      <c r="N30"/>
      <c r="O30"/>
    </row>
    <row r="31" spans="1:15" ht="12.75" customHeight="1">
      <c r="A31" s="164"/>
      <c r="B31" s="213">
        <v>22</v>
      </c>
      <c r="C31" s="214" t="s">
        <v>307</v>
      </c>
      <c r="D31" s="215">
        <v>102726572.59999999</v>
      </c>
      <c r="E31" s="215">
        <v>78786854.990789995</v>
      </c>
      <c r="F31" s="215">
        <f t="shared" si="0"/>
        <v>23939717.609209999</v>
      </c>
      <c r="G31" s="212">
        <f t="shared" si="2"/>
        <v>76.695691286783969</v>
      </c>
      <c r="H31" s="212" t="s">
        <v>308</v>
      </c>
      <c r="I31" s="212"/>
      <c r="J31" s="216" t="s">
        <v>265</v>
      </c>
      <c r="K31" s="217" t="s">
        <v>266</v>
      </c>
      <c r="N31"/>
      <c r="O31"/>
    </row>
    <row r="32" spans="1:15" ht="12.75" customHeight="1">
      <c r="A32" s="164"/>
      <c r="B32" s="213">
        <v>23</v>
      </c>
      <c r="C32" s="214" t="s">
        <v>309</v>
      </c>
      <c r="D32" s="215">
        <v>844199.7</v>
      </c>
      <c r="E32" s="215">
        <v>689731.82315999991</v>
      </c>
      <c r="F32" s="215">
        <f t="shared" si="0"/>
        <v>154467.87684000004</v>
      </c>
      <c r="G32" s="212">
        <f>IF(D32=0,0,E32/D32)*100</f>
        <v>81.702448266683817</v>
      </c>
      <c r="H32" s="212" t="s">
        <v>310</v>
      </c>
      <c r="I32" s="212"/>
      <c r="J32" s="216" t="s">
        <v>265</v>
      </c>
      <c r="K32" s="217" t="s">
        <v>266</v>
      </c>
      <c r="N32"/>
      <c r="O32"/>
    </row>
    <row r="33" spans="1:15" ht="12.75" customHeight="1">
      <c r="A33" s="164"/>
      <c r="B33" s="213">
        <v>24</v>
      </c>
      <c r="C33" s="214" t="s">
        <v>311</v>
      </c>
      <c r="D33" s="215">
        <v>4387922.3</v>
      </c>
      <c r="E33" s="215">
        <v>3527528.2977300002</v>
      </c>
      <c r="F33" s="215">
        <f t="shared" si="0"/>
        <v>860394.00226999959</v>
      </c>
      <c r="G33" s="212">
        <f t="shared" ref="G33:G79" si="3">IF(D33=0,0,E33/D33)*100</f>
        <v>80.391767596477266</v>
      </c>
      <c r="H33" s="212" t="s">
        <v>312</v>
      </c>
      <c r="I33" s="212"/>
      <c r="J33" s="216" t="s">
        <v>265</v>
      </c>
      <c r="K33" s="217" t="s">
        <v>266</v>
      </c>
      <c r="N33"/>
      <c r="O33"/>
    </row>
    <row r="34" spans="1:15" ht="12.75" customHeight="1">
      <c r="A34" s="164"/>
      <c r="B34" s="213">
        <v>25</v>
      </c>
      <c r="C34" s="214" t="s">
        <v>313</v>
      </c>
      <c r="D34" s="215">
        <v>4721401.2</v>
      </c>
      <c r="E34" s="215">
        <v>2883547.6807499998</v>
      </c>
      <c r="F34" s="215">
        <f t="shared" si="0"/>
        <v>1837853.5192500004</v>
      </c>
      <c r="G34" s="212">
        <f t="shared" si="3"/>
        <v>61.073981189101232</v>
      </c>
      <c r="H34" s="212" t="s">
        <v>314</v>
      </c>
      <c r="I34" s="212"/>
      <c r="J34" s="216" t="s">
        <v>265</v>
      </c>
      <c r="K34" s="217" t="s">
        <v>266</v>
      </c>
      <c r="N34"/>
      <c r="O34"/>
    </row>
    <row r="35" spans="1:15" ht="12.75" customHeight="1">
      <c r="A35" s="164"/>
      <c r="B35" s="213">
        <v>26</v>
      </c>
      <c r="C35" s="214" t="s">
        <v>315</v>
      </c>
      <c r="D35" s="215">
        <v>133134642.2</v>
      </c>
      <c r="E35" s="215">
        <v>77823277.61947</v>
      </c>
      <c r="F35" s="215">
        <f t="shared" si="0"/>
        <v>55311364.580530003</v>
      </c>
      <c r="G35" s="212">
        <f t="shared" si="3"/>
        <v>58.454566244720041</v>
      </c>
      <c r="H35" s="212" t="s">
        <v>316</v>
      </c>
      <c r="I35" s="212"/>
      <c r="J35" s="216" t="s">
        <v>265</v>
      </c>
      <c r="K35" s="217" t="s">
        <v>266</v>
      </c>
      <c r="N35"/>
      <c r="O35"/>
    </row>
    <row r="36" spans="1:15" ht="12.75" customHeight="1">
      <c r="A36" s="164"/>
      <c r="B36" s="213">
        <v>27</v>
      </c>
      <c r="C36" s="214" t="s">
        <v>317</v>
      </c>
      <c r="D36" s="215">
        <v>192176298.40000001</v>
      </c>
      <c r="E36" s="215">
        <v>163695067.5819</v>
      </c>
      <c r="F36" s="215">
        <f t="shared" si="0"/>
        <v>28481230.818100005</v>
      </c>
      <c r="G36" s="212">
        <f t="shared" si="3"/>
        <v>85.179633984406053</v>
      </c>
      <c r="H36" s="212" t="s">
        <v>318</v>
      </c>
      <c r="I36" s="212"/>
      <c r="J36" s="216" t="s">
        <v>265</v>
      </c>
      <c r="K36" s="217" t="s">
        <v>266</v>
      </c>
      <c r="N36"/>
      <c r="O36"/>
    </row>
    <row r="37" spans="1:15" ht="12.75" customHeight="1">
      <c r="A37" s="164"/>
      <c r="B37" s="213">
        <v>28</v>
      </c>
      <c r="C37" s="214" t="s">
        <v>319</v>
      </c>
      <c r="D37" s="215">
        <v>215851331.5</v>
      </c>
      <c r="E37" s="215">
        <v>203693190.1618</v>
      </c>
      <c r="F37" s="215">
        <f t="shared" si="0"/>
        <v>12158141.338200003</v>
      </c>
      <c r="G37" s="212">
        <f t="shared" si="3"/>
        <v>94.367354023850439</v>
      </c>
      <c r="H37" s="212" t="s">
        <v>320</v>
      </c>
      <c r="I37" s="212"/>
      <c r="J37" s="216" t="s">
        <v>265</v>
      </c>
      <c r="K37" s="217" t="s">
        <v>266</v>
      </c>
      <c r="N37"/>
      <c r="O37"/>
    </row>
    <row r="38" spans="1:15" ht="12.75" customHeight="1">
      <c r="A38" s="164"/>
      <c r="B38" s="213">
        <v>29</v>
      </c>
      <c r="C38" s="214" t="s">
        <v>321</v>
      </c>
      <c r="D38" s="215">
        <v>532111.69999999995</v>
      </c>
      <c r="E38" s="215">
        <v>461351.20052999997</v>
      </c>
      <c r="F38" s="215">
        <f t="shared" si="0"/>
        <v>70760.499469999981</v>
      </c>
      <c r="G38" s="212">
        <f t="shared" si="3"/>
        <v>86.701946326307052</v>
      </c>
      <c r="H38" s="212"/>
      <c r="I38" s="212"/>
      <c r="J38" s="216" t="s">
        <v>265</v>
      </c>
      <c r="K38" s="217" t="s">
        <v>266</v>
      </c>
      <c r="N38"/>
      <c r="O38"/>
    </row>
    <row r="39" spans="1:15" ht="12.75" customHeight="1">
      <c r="A39" s="164"/>
      <c r="B39" s="213">
        <v>30</v>
      </c>
      <c r="C39" s="214" t="s">
        <v>322</v>
      </c>
      <c r="D39" s="215">
        <v>463330.3</v>
      </c>
      <c r="E39" s="215">
        <v>340932.83899999998</v>
      </c>
      <c r="F39" s="215">
        <f t="shared" si="0"/>
        <v>122397.46100000001</v>
      </c>
      <c r="G39" s="212">
        <f t="shared" si="3"/>
        <v>73.583108853446447</v>
      </c>
      <c r="H39" s="212"/>
      <c r="I39" s="212"/>
      <c r="J39" s="216" t="s">
        <v>265</v>
      </c>
      <c r="K39" s="217" t="s">
        <v>266</v>
      </c>
      <c r="N39"/>
      <c r="O39"/>
    </row>
    <row r="40" spans="1:15" ht="12.75" customHeight="1">
      <c r="A40" s="164"/>
      <c r="B40" s="213">
        <v>31</v>
      </c>
      <c r="C40" s="214" t="s">
        <v>323</v>
      </c>
      <c r="D40" s="215">
        <v>26658726.399999999</v>
      </c>
      <c r="E40" s="215">
        <v>18632676.501499999</v>
      </c>
      <c r="F40" s="215">
        <f t="shared" si="0"/>
        <v>8026049.8984999992</v>
      </c>
      <c r="G40" s="212">
        <f t="shared" si="3"/>
        <v>69.893348324021957</v>
      </c>
      <c r="H40" s="212"/>
      <c r="I40" s="212"/>
      <c r="J40" s="216" t="s">
        <v>265</v>
      </c>
      <c r="K40" s="217" t="s">
        <v>266</v>
      </c>
      <c r="N40"/>
      <c r="O40"/>
    </row>
    <row r="41" spans="1:15" ht="12.75" customHeight="1">
      <c r="A41" s="164"/>
      <c r="B41" s="213">
        <v>32</v>
      </c>
      <c r="C41" s="214" t="s">
        <v>324</v>
      </c>
      <c r="D41" s="215">
        <v>23336299.800000001</v>
      </c>
      <c r="E41" s="215">
        <v>13671109.605930001</v>
      </c>
      <c r="F41" s="215">
        <f t="shared" si="0"/>
        <v>9665190.1940700002</v>
      </c>
      <c r="G41" s="212">
        <f t="shared" si="3"/>
        <v>58.583021829064776</v>
      </c>
      <c r="H41" s="212"/>
      <c r="I41" s="212"/>
      <c r="J41" s="216" t="s">
        <v>265</v>
      </c>
      <c r="K41" s="217" t="s">
        <v>266</v>
      </c>
      <c r="N41"/>
      <c r="O41"/>
    </row>
    <row r="42" spans="1:15" ht="12.75" customHeight="1">
      <c r="A42" s="164"/>
      <c r="B42" s="213">
        <v>33</v>
      </c>
      <c r="C42" s="214" t="s">
        <v>325</v>
      </c>
      <c r="D42" s="215">
        <v>283127880.89999998</v>
      </c>
      <c r="E42" s="215">
        <v>229194839.42198002</v>
      </c>
      <c r="F42" s="215">
        <f t="shared" si="0"/>
        <v>53933041.478019953</v>
      </c>
      <c r="G42" s="212">
        <f t="shared" si="3"/>
        <v>80.950995957523176</v>
      </c>
      <c r="H42" s="212"/>
      <c r="I42" s="212"/>
      <c r="J42" s="216" t="s">
        <v>265</v>
      </c>
      <c r="K42" s="217" t="s">
        <v>266</v>
      </c>
      <c r="N42"/>
      <c r="O42"/>
    </row>
    <row r="43" spans="1:15" ht="12.75" customHeight="1">
      <c r="A43" s="164"/>
      <c r="B43" s="213">
        <v>34</v>
      </c>
      <c r="C43" s="214" t="s">
        <v>326</v>
      </c>
      <c r="D43" s="215">
        <v>97660600.099999994</v>
      </c>
      <c r="E43" s="215">
        <v>62154677.018399999</v>
      </c>
      <c r="F43" s="215">
        <f t="shared" si="0"/>
        <v>35505923.081599995</v>
      </c>
      <c r="G43" s="212">
        <f t="shared" si="3"/>
        <v>63.643554263189507</v>
      </c>
      <c r="H43" s="212"/>
      <c r="I43" s="212"/>
      <c r="J43" s="216" t="s">
        <v>265</v>
      </c>
      <c r="K43" s="217" t="s">
        <v>266</v>
      </c>
      <c r="N43"/>
      <c r="O43"/>
    </row>
    <row r="44" spans="1:15" ht="12.75" customHeight="1">
      <c r="A44" s="164"/>
      <c r="B44" s="210" t="s">
        <v>327</v>
      </c>
      <c r="C44" s="218"/>
      <c r="D44" s="206">
        <f t="shared" ref="D44:E44" si="4">SUM(D46:D79)</f>
        <v>41340779.700000003</v>
      </c>
      <c r="E44" s="206">
        <f t="shared" si="4"/>
        <v>9913640.4141399991</v>
      </c>
      <c r="F44" s="206">
        <f t="shared" si="0"/>
        <v>31427139.285860002</v>
      </c>
      <c r="G44" s="219">
        <f t="shared" si="3"/>
        <v>23.980293758562077</v>
      </c>
      <c r="H44" s="212"/>
      <c r="I44" s="212"/>
      <c r="J44" s="216" t="s">
        <v>265</v>
      </c>
      <c r="M44" s="206">
        <f>SUM(M46:M79)</f>
        <v>0</v>
      </c>
      <c r="N44"/>
      <c r="O44"/>
    </row>
    <row r="45" spans="1:15" ht="12.75" hidden="1" customHeight="1">
      <c r="A45" s="164"/>
      <c r="B45" s="220"/>
      <c r="C45" s="221"/>
      <c r="D45" s="222"/>
      <c r="E45" s="222"/>
      <c r="F45" s="222"/>
      <c r="G45" s="223"/>
      <c r="H45" s="212"/>
      <c r="I45" s="212"/>
      <c r="J45" s="215">
        <v>0</v>
      </c>
      <c r="K45" s="224"/>
      <c r="N45"/>
      <c r="O45"/>
    </row>
    <row r="46" spans="1:15" ht="12.75" hidden="1" customHeight="1">
      <c r="A46" s="164"/>
      <c r="B46" s="225">
        <f>IF(J46&lt;&gt;0,B45+1,B45)</f>
        <v>0</v>
      </c>
      <c r="C46" s="214" t="s">
        <v>328</v>
      </c>
      <c r="D46" s="215">
        <v>0</v>
      </c>
      <c r="E46" s="215">
        <v>0</v>
      </c>
      <c r="F46" s="215">
        <f t="shared" ref="F46:F78" si="5">D46-E46</f>
        <v>0</v>
      </c>
      <c r="G46" s="212">
        <f t="shared" ref="G46:G78" si="6">IF(D46=0,0,E46/D46)*100</f>
        <v>0</v>
      </c>
      <c r="H46" s="212"/>
      <c r="I46" s="212"/>
      <c r="J46" s="215">
        <f>ABS(D46)+ABS(E46)</f>
        <v>0</v>
      </c>
      <c r="K46" s="217" t="s">
        <v>329</v>
      </c>
      <c r="N46"/>
      <c r="O46"/>
    </row>
    <row r="47" spans="1:15" ht="12.75" hidden="1" customHeight="1">
      <c r="A47" s="164"/>
      <c r="B47" s="225">
        <f t="shared" ref="B47:B79" si="7">IF(J47&lt;&gt;0,B46+1,B46)</f>
        <v>0</v>
      </c>
      <c r="C47" s="214" t="s">
        <v>267</v>
      </c>
      <c r="D47" s="215">
        <v>0</v>
      </c>
      <c r="E47" s="215">
        <v>0</v>
      </c>
      <c r="F47" s="215">
        <f t="shared" si="5"/>
        <v>0</v>
      </c>
      <c r="G47" s="212">
        <f t="shared" si="6"/>
        <v>0</v>
      </c>
      <c r="H47" s="212"/>
      <c r="I47" s="212"/>
      <c r="J47" s="215">
        <f t="shared" ref="J47:J79" si="8">ABS(D47)+ABS(E47)</f>
        <v>0</v>
      </c>
      <c r="K47" s="217" t="s">
        <v>329</v>
      </c>
      <c r="N47"/>
      <c r="O47"/>
    </row>
    <row r="48" spans="1:15" ht="12.75" customHeight="1">
      <c r="A48" s="164"/>
      <c r="B48" s="225">
        <f t="shared" si="7"/>
        <v>1</v>
      </c>
      <c r="C48" s="214" t="s">
        <v>269</v>
      </c>
      <c r="D48" s="215">
        <v>12008619.6</v>
      </c>
      <c r="E48" s="215">
        <v>0</v>
      </c>
      <c r="F48" s="215">
        <f t="shared" si="5"/>
        <v>12008619.6</v>
      </c>
      <c r="G48" s="212">
        <f t="shared" si="6"/>
        <v>0</v>
      </c>
      <c r="H48" s="212"/>
      <c r="I48" s="212"/>
      <c r="J48" s="215">
        <f t="shared" si="8"/>
        <v>12008619.6</v>
      </c>
      <c r="K48" s="217" t="s">
        <v>329</v>
      </c>
      <c r="N48"/>
      <c r="O48"/>
    </row>
    <row r="49" spans="1:15" ht="12.75" hidden="1" customHeight="1">
      <c r="A49" s="164"/>
      <c r="B49" s="225">
        <f t="shared" si="7"/>
        <v>1</v>
      </c>
      <c r="C49" s="214" t="s">
        <v>271</v>
      </c>
      <c r="D49" s="215">
        <v>0</v>
      </c>
      <c r="E49" s="215">
        <v>0</v>
      </c>
      <c r="F49" s="215">
        <f t="shared" si="5"/>
        <v>0</v>
      </c>
      <c r="G49" s="212">
        <f t="shared" si="6"/>
        <v>0</v>
      </c>
      <c r="H49" s="212"/>
      <c r="I49" s="212"/>
      <c r="J49" s="215">
        <f t="shared" si="8"/>
        <v>0</v>
      </c>
      <c r="K49" s="217" t="s">
        <v>329</v>
      </c>
      <c r="N49"/>
      <c r="O49"/>
    </row>
    <row r="50" spans="1:15" ht="12.75" customHeight="1">
      <c r="A50" s="164"/>
      <c r="B50" s="225">
        <f t="shared" si="7"/>
        <v>2</v>
      </c>
      <c r="C50" s="214" t="s">
        <v>273</v>
      </c>
      <c r="D50" s="215">
        <v>6203884.5</v>
      </c>
      <c r="E50" s="215">
        <v>5376338.2846999997</v>
      </c>
      <c r="F50" s="215">
        <f t="shared" si="5"/>
        <v>827546.21530000027</v>
      </c>
      <c r="G50" s="212">
        <f t="shared" si="6"/>
        <v>86.660837813792298</v>
      </c>
      <c r="H50" s="212"/>
      <c r="I50" s="212"/>
      <c r="J50" s="215">
        <f t="shared" si="8"/>
        <v>11580222.784699999</v>
      </c>
      <c r="K50" s="217" t="s">
        <v>329</v>
      </c>
      <c r="N50"/>
      <c r="O50"/>
    </row>
    <row r="51" spans="1:15" ht="12.75" hidden="1" customHeight="1">
      <c r="A51" s="164"/>
      <c r="B51" s="225">
        <f t="shared" si="7"/>
        <v>2</v>
      </c>
      <c r="C51" s="214" t="s">
        <v>275</v>
      </c>
      <c r="D51" s="215">
        <v>0</v>
      </c>
      <c r="E51" s="215">
        <v>0</v>
      </c>
      <c r="F51" s="215">
        <f t="shared" si="5"/>
        <v>0</v>
      </c>
      <c r="G51" s="212">
        <f t="shared" si="6"/>
        <v>0</v>
      </c>
      <c r="H51" s="212"/>
      <c r="I51" s="212"/>
      <c r="J51" s="215">
        <f t="shared" si="8"/>
        <v>0</v>
      </c>
      <c r="K51" s="217" t="s">
        <v>329</v>
      </c>
      <c r="N51"/>
      <c r="O51"/>
    </row>
    <row r="52" spans="1:15" ht="12.75" customHeight="1">
      <c r="A52" s="164"/>
      <c r="B52" s="225">
        <f t="shared" si="7"/>
        <v>3</v>
      </c>
      <c r="C52" s="214" t="s">
        <v>277</v>
      </c>
      <c r="D52" s="215">
        <v>1978317.2</v>
      </c>
      <c r="E52" s="215">
        <v>0</v>
      </c>
      <c r="F52" s="215">
        <f t="shared" si="5"/>
        <v>1978317.2</v>
      </c>
      <c r="G52" s="212">
        <f t="shared" si="6"/>
        <v>0</v>
      </c>
      <c r="H52" s="212"/>
      <c r="I52" s="212"/>
      <c r="J52" s="215">
        <f t="shared" si="8"/>
        <v>1978317.2</v>
      </c>
      <c r="K52" s="217" t="s">
        <v>329</v>
      </c>
      <c r="N52"/>
      <c r="O52"/>
    </row>
    <row r="53" spans="1:15" ht="12.75" hidden="1" customHeight="1">
      <c r="A53" s="164"/>
      <c r="B53" s="225">
        <f t="shared" si="7"/>
        <v>3</v>
      </c>
      <c r="C53" s="214" t="s">
        <v>279</v>
      </c>
      <c r="D53" s="215">
        <v>0</v>
      </c>
      <c r="E53" s="215">
        <v>0</v>
      </c>
      <c r="F53" s="215">
        <f t="shared" si="5"/>
        <v>0</v>
      </c>
      <c r="G53" s="212">
        <f t="shared" si="6"/>
        <v>0</v>
      </c>
      <c r="H53" s="212"/>
      <c r="I53" s="212"/>
      <c r="J53" s="215">
        <f t="shared" si="8"/>
        <v>0</v>
      </c>
      <c r="K53" s="217" t="s">
        <v>329</v>
      </c>
      <c r="N53"/>
      <c r="O53"/>
    </row>
    <row r="54" spans="1:15" ht="12.75" hidden="1" customHeight="1">
      <c r="A54" s="164"/>
      <c r="B54" s="225">
        <f t="shared" si="7"/>
        <v>3</v>
      </c>
      <c r="C54" s="214" t="s">
        <v>281</v>
      </c>
      <c r="D54" s="215">
        <v>0</v>
      </c>
      <c r="E54" s="215">
        <v>0</v>
      </c>
      <c r="F54" s="215">
        <f t="shared" si="5"/>
        <v>0</v>
      </c>
      <c r="G54" s="212">
        <f t="shared" si="6"/>
        <v>0</v>
      </c>
      <c r="H54" s="212"/>
      <c r="I54" s="212"/>
      <c r="J54" s="215">
        <f t="shared" si="8"/>
        <v>0</v>
      </c>
      <c r="K54" s="217" t="s">
        <v>329</v>
      </c>
      <c r="N54"/>
      <c r="O54"/>
    </row>
    <row r="55" spans="1:15" ht="12.75" hidden="1" customHeight="1">
      <c r="A55" s="164"/>
      <c r="B55" s="225">
        <f t="shared" si="7"/>
        <v>3</v>
      </c>
      <c r="C55" s="214" t="s">
        <v>283</v>
      </c>
      <c r="D55" s="215">
        <v>0</v>
      </c>
      <c r="E55" s="215">
        <v>0</v>
      </c>
      <c r="F55" s="215">
        <f t="shared" si="5"/>
        <v>0</v>
      </c>
      <c r="G55" s="212">
        <f t="shared" si="6"/>
        <v>0</v>
      </c>
      <c r="H55" s="212"/>
      <c r="I55" s="212"/>
      <c r="J55" s="215">
        <f t="shared" si="8"/>
        <v>0</v>
      </c>
      <c r="K55" s="217" t="s">
        <v>329</v>
      </c>
      <c r="N55"/>
      <c r="O55"/>
    </row>
    <row r="56" spans="1:15" ht="12.75" hidden="1" customHeight="1">
      <c r="A56" s="164"/>
      <c r="B56" s="225">
        <f t="shared" si="7"/>
        <v>3</v>
      </c>
      <c r="C56" s="214" t="s">
        <v>285</v>
      </c>
      <c r="D56" s="215">
        <v>0</v>
      </c>
      <c r="E56" s="215">
        <v>0</v>
      </c>
      <c r="F56" s="215">
        <f t="shared" si="5"/>
        <v>0</v>
      </c>
      <c r="G56" s="212">
        <f t="shared" si="6"/>
        <v>0</v>
      </c>
      <c r="H56" s="212"/>
      <c r="I56" s="212"/>
      <c r="J56" s="215">
        <f t="shared" si="8"/>
        <v>0</v>
      </c>
      <c r="K56" s="217" t="s">
        <v>329</v>
      </c>
      <c r="N56"/>
      <c r="O56"/>
    </row>
    <row r="57" spans="1:15" ht="12.75" hidden="1" customHeight="1">
      <c r="A57" s="164"/>
      <c r="B57" s="225">
        <f t="shared" si="7"/>
        <v>3</v>
      </c>
      <c r="C57" s="214" t="s">
        <v>287</v>
      </c>
      <c r="D57" s="215">
        <v>0</v>
      </c>
      <c r="E57" s="215">
        <v>0</v>
      </c>
      <c r="F57" s="215">
        <f t="shared" si="5"/>
        <v>0</v>
      </c>
      <c r="G57" s="212">
        <f t="shared" si="6"/>
        <v>0</v>
      </c>
      <c r="H57" s="212"/>
      <c r="I57" s="212"/>
      <c r="J57" s="215">
        <f t="shared" si="8"/>
        <v>0</v>
      </c>
      <c r="K57" s="217" t="s">
        <v>329</v>
      </c>
      <c r="N57"/>
      <c r="O57"/>
    </row>
    <row r="58" spans="1:15" ht="12.75" hidden="1" customHeight="1">
      <c r="A58" s="164"/>
      <c r="B58" s="225">
        <f t="shared" si="7"/>
        <v>3</v>
      </c>
      <c r="C58" s="214" t="s">
        <v>289</v>
      </c>
      <c r="D58" s="215">
        <v>0</v>
      </c>
      <c r="E58" s="215">
        <v>0</v>
      </c>
      <c r="F58" s="215">
        <f t="shared" si="5"/>
        <v>0</v>
      </c>
      <c r="G58" s="212">
        <f t="shared" si="6"/>
        <v>0</v>
      </c>
      <c r="H58" s="212"/>
      <c r="I58" s="212"/>
      <c r="J58" s="215">
        <f t="shared" si="8"/>
        <v>0</v>
      </c>
      <c r="K58" s="217" t="s">
        <v>329</v>
      </c>
      <c r="N58"/>
      <c r="O58"/>
    </row>
    <row r="59" spans="1:15" ht="12.75" customHeight="1">
      <c r="A59" s="164"/>
      <c r="B59" s="225">
        <f t="shared" si="7"/>
        <v>4</v>
      </c>
      <c r="C59" s="214" t="s">
        <v>291</v>
      </c>
      <c r="D59" s="215">
        <v>6631557.2999999998</v>
      </c>
      <c r="E59" s="215">
        <v>6851411.5080900006</v>
      </c>
      <c r="F59" s="215">
        <f t="shared" si="5"/>
        <v>-219854.20809000079</v>
      </c>
      <c r="G59" s="212">
        <f t="shared" si="6"/>
        <v>103.3152726900211</v>
      </c>
      <c r="H59" s="212"/>
      <c r="I59" s="212"/>
      <c r="J59" s="215">
        <f t="shared" si="8"/>
        <v>13482968.808090001</v>
      </c>
      <c r="K59" s="217" t="s">
        <v>329</v>
      </c>
      <c r="N59"/>
      <c r="O59"/>
    </row>
    <row r="60" spans="1:15" ht="12.75" hidden="1" customHeight="1">
      <c r="A60" s="164"/>
      <c r="B60" s="225">
        <f t="shared" si="7"/>
        <v>4</v>
      </c>
      <c r="C60" s="214" t="s">
        <v>293</v>
      </c>
      <c r="D60" s="215">
        <v>0</v>
      </c>
      <c r="E60" s="215">
        <v>0</v>
      </c>
      <c r="F60" s="215">
        <f t="shared" si="5"/>
        <v>0</v>
      </c>
      <c r="G60" s="212">
        <f t="shared" si="6"/>
        <v>0</v>
      </c>
      <c r="H60" s="212"/>
      <c r="I60" s="212"/>
      <c r="J60" s="215">
        <f t="shared" si="8"/>
        <v>0</v>
      </c>
      <c r="K60" s="217" t="s">
        <v>329</v>
      </c>
      <c r="N60"/>
      <c r="O60"/>
    </row>
    <row r="61" spans="1:15" ht="12.75" hidden="1" customHeight="1">
      <c r="A61" s="164"/>
      <c r="B61" s="225">
        <f t="shared" si="7"/>
        <v>4</v>
      </c>
      <c r="C61" s="214" t="s">
        <v>295</v>
      </c>
      <c r="D61" s="215">
        <v>0</v>
      </c>
      <c r="E61" s="215">
        <v>0</v>
      </c>
      <c r="F61" s="215">
        <f t="shared" si="5"/>
        <v>0</v>
      </c>
      <c r="G61" s="212">
        <f t="shared" si="6"/>
        <v>0</v>
      </c>
      <c r="H61" s="212"/>
      <c r="I61" s="212"/>
      <c r="J61" s="215">
        <f t="shared" si="8"/>
        <v>0</v>
      </c>
      <c r="K61" s="217" t="s">
        <v>329</v>
      </c>
      <c r="N61"/>
      <c r="O61"/>
    </row>
    <row r="62" spans="1:15" ht="12.75" hidden="1" customHeight="1">
      <c r="A62" s="164"/>
      <c r="B62" s="225">
        <f t="shared" si="7"/>
        <v>4</v>
      </c>
      <c r="C62" s="214" t="s">
        <v>297</v>
      </c>
      <c r="D62" s="215">
        <v>0</v>
      </c>
      <c r="E62" s="215">
        <v>0</v>
      </c>
      <c r="F62" s="215">
        <f t="shared" si="5"/>
        <v>0</v>
      </c>
      <c r="G62" s="212">
        <f t="shared" si="6"/>
        <v>0</v>
      </c>
      <c r="H62" s="212"/>
      <c r="I62" s="212"/>
      <c r="J62" s="215">
        <f t="shared" si="8"/>
        <v>0</v>
      </c>
      <c r="K62" s="217" t="s">
        <v>329</v>
      </c>
      <c r="N62"/>
      <c r="O62"/>
    </row>
    <row r="63" spans="1:15" ht="12.75" hidden="1" customHeight="1">
      <c r="A63" s="164"/>
      <c r="B63" s="225">
        <f t="shared" si="7"/>
        <v>4</v>
      </c>
      <c r="C63" s="214" t="s">
        <v>299</v>
      </c>
      <c r="D63" s="215">
        <v>0</v>
      </c>
      <c r="E63" s="215">
        <v>0</v>
      </c>
      <c r="F63" s="215">
        <f t="shared" si="5"/>
        <v>0</v>
      </c>
      <c r="G63" s="212">
        <f t="shared" si="6"/>
        <v>0</v>
      </c>
      <c r="H63" s="212"/>
      <c r="I63" s="212"/>
      <c r="J63" s="215">
        <f t="shared" si="8"/>
        <v>0</v>
      </c>
      <c r="K63" s="217" t="s">
        <v>329</v>
      </c>
      <c r="N63"/>
      <c r="O63"/>
    </row>
    <row r="64" spans="1:15" ht="12.75" hidden="1" customHeight="1">
      <c r="A64" s="164"/>
      <c r="B64" s="225">
        <f t="shared" si="7"/>
        <v>4</v>
      </c>
      <c r="C64" s="214" t="s">
        <v>301</v>
      </c>
      <c r="D64" s="215">
        <v>0</v>
      </c>
      <c r="E64" s="215">
        <v>0</v>
      </c>
      <c r="F64" s="215">
        <f t="shared" si="5"/>
        <v>0</v>
      </c>
      <c r="G64" s="212">
        <f t="shared" si="6"/>
        <v>0</v>
      </c>
      <c r="H64" s="212"/>
      <c r="I64" s="212"/>
      <c r="J64" s="215">
        <f t="shared" si="8"/>
        <v>0</v>
      </c>
      <c r="K64" s="217" t="s">
        <v>329</v>
      </c>
      <c r="N64"/>
      <c r="O64"/>
    </row>
    <row r="65" spans="1:15" ht="12.75" hidden="1" customHeight="1">
      <c r="A65" s="164"/>
      <c r="B65" s="225">
        <f t="shared" si="7"/>
        <v>4</v>
      </c>
      <c r="C65" s="214" t="s">
        <v>303</v>
      </c>
      <c r="D65" s="215">
        <v>0</v>
      </c>
      <c r="E65" s="215">
        <v>0</v>
      </c>
      <c r="F65" s="215">
        <f t="shared" si="5"/>
        <v>0</v>
      </c>
      <c r="G65" s="212">
        <f t="shared" si="6"/>
        <v>0</v>
      </c>
      <c r="H65" s="212"/>
      <c r="I65" s="212"/>
      <c r="J65" s="215">
        <f t="shared" si="8"/>
        <v>0</v>
      </c>
      <c r="K65" s="217" t="s">
        <v>329</v>
      </c>
      <c r="N65"/>
      <c r="O65"/>
    </row>
    <row r="66" spans="1:15" ht="12.75" hidden="1" customHeight="1">
      <c r="A66" s="164"/>
      <c r="B66" s="225">
        <f t="shared" si="7"/>
        <v>4</v>
      </c>
      <c r="C66" s="214" t="s">
        <v>305</v>
      </c>
      <c r="D66" s="215">
        <v>0</v>
      </c>
      <c r="E66" s="215">
        <v>0</v>
      </c>
      <c r="F66" s="215">
        <f t="shared" si="5"/>
        <v>0</v>
      </c>
      <c r="G66" s="212">
        <f t="shared" si="6"/>
        <v>0</v>
      </c>
      <c r="H66" s="212"/>
      <c r="I66" s="212"/>
      <c r="J66" s="215">
        <f t="shared" si="8"/>
        <v>0</v>
      </c>
      <c r="K66" s="217" t="s">
        <v>329</v>
      </c>
      <c r="N66"/>
      <c r="O66"/>
    </row>
    <row r="67" spans="1:15" ht="12.75" customHeight="1">
      <c r="A67" s="164"/>
      <c r="B67" s="225">
        <f t="shared" si="7"/>
        <v>5</v>
      </c>
      <c r="C67" s="214" t="s">
        <v>307</v>
      </c>
      <c r="D67" s="215">
        <v>3500000</v>
      </c>
      <c r="E67" s="215">
        <v>210000</v>
      </c>
      <c r="F67" s="215">
        <f t="shared" si="5"/>
        <v>3290000</v>
      </c>
      <c r="G67" s="212">
        <f t="shared" si="6"/>
        <v>6</v>
      </c>
      <c r="H67" s="212"/>
      <c r="I67" s="212"/>
      <c r="J67" s="215">
        <f t="shared" si="8"/>
        <v>3710000</v>
      </c>
      <c r="K67" s="217" t="s">
        <v>329</v>
      </c>
      <c r="N67"/>
      <c r="O67"/>
    </row>
    <row r="68" spans="1:15" ht="12.75" hidden="1" customHeight="1">
      <c r="A68" s="164"/>
      <c r="B68" s="225">
        <f t="shared" si="7"/>
        <v>5</v>
      </c>
      <c r="C68" s="214" t="s">
        <v>309</v>
      </c>
      <c r="D68" s="215">
        <v>0</v>
      </c>
      <c r="E68" s="215">
        <v>0</v>
      </c>
      <c r="F68" s="215">
        <f t="shared" si="5"/>
        <v>0</v>
      </c>
      <c r="G68" s="212">
        <f t="shared" si="6"/>
        <v>0</v>
      </c>
      <c r="H68" s="212"/>
      <c r="I68" s="212"/>
      <c r="J68" s="215">
        <f t="shared" si="8"/>
        <v>0</v>
      </c>
      <c r="K68" s="217" t="s">
        <v>329</v>
      </c>
      <c r="N68"/>
      <c r="O68"/>
    </row>
    <row r="69" spans="1:15" ht="12.75" hidden="1" customHeight="1">
      <c r="A69" s="164"/>
      <c r="B69" s="225">
        <f t="shared" si="7"/>
        <v>5</v>
      </c>
      <c r="C69" s="214" t="s">
        <v>330</v>
      </c>
      <c r="D69" s="215">
        <v>0</v>
      </c>
      <c r="E69" s="215">
        <v>0</v>
      </c>
      <c r="F69" s="215">
        <f t="shared" si="5"/>
        <v>0</v>
      </c>
      <c r="G69" s="212">
        <f t="shared" si="6"/>
        <v>0</v>
      </c>
      <c r="H69" s="212"/>
      <c r="I69" s="212"/>
      <c r="J69" s="215">
        <f t="shared" si="8"/>
        <v>0</v>
      </c>
      <c r="K69" s="217" t="s">
        <v>329</v>
      </c>
      <c r="N69"/>
      <c r="O69"/>
    </row>
    <row r="70" spans="1:15" ht="12.75" hidden="1" customHeight="1">
      <c r="A70" s="164"/>
      <c r="B70" s="225">
        <f t="shared" si="7"/>
        <v>5</v>
      </c>
      <c r="C70" s="214" t="s">
        <v>313</v>
      </c>
      <c r="D70" s="215">
        <v>0</v>
      </c>
      <c r="E70" s="215">
        <v>0</v>
      </c>
      <c r="F70" s="215">
        <f t="shared" si="5"/>
        <v>0</v>
      </c>
      <c r="G70" s="212">
        <f t="shared" si="6"/>
        <v>0</v>
      </c>
      <c r="H70" s="212"/>
      <c r="I70" s="212"/>
      <c r="J70" s="215">
        <f t="shared" si="8"/>
        <v>0</v>
      </c>
      <c r="K70" s="217" t="s">
        <v>329</v>
      </c>
      <c r="N70"/>
      <c r="O70"/>
    </row>
    <row r="71" spans="1:15" ht="12.75" customHeight="1">
      <c r="A71" s="164"/>
      <c r="B71" s="225">
        <f t="shared" si="7"/>
        <v>6</v>
      </c>
      <c r="C71" s="214" t="s">
        <v>315</v>
      </c>
      <c r="D71" s="215">
        <v>250000</v>
      </c>
      <c r="E71" s="215">
        <v>-5154000</v>
      </c>
      <c r="F71" s="215">
        <f t="shared" si="5"/>
        <v>5404000</v>
      </c>
      <c r="G71" s="212">
        <f t="shared" si="6"/>
        <v>-2061.6</v>
      </c>
      <c r="H71" s="212"/>
      <c r="I71" s="212"/>
      <c r="J71" s="215">
        <f t="shared" si="8"/>
        <v>5404000</v>
      </c>
      <c r="K71" s="217" t="s">
        <v>329</v>
      </c>
      <c r="N71"/>
      <c r="O71"/>
    </row>
    <row r="72" spans="1:15" ht="12.75" hidden="1" customHeight="1">
      <c r="A72" s="164"/>
      <c r="B72" s="225">
        <f t="shared" si="7"/>
        <v>6</v>
      </c>
      <c r="C72" s="214" t="s">
        <v>317</v>
      </c>
      <c r="D72" s="215">
        <v>0</v>
      </c>
      <c r="E72" s="215">
        <v>0</v>
      </c>
      <c r="F72" s="215">
        <f t="shared" si="5"/>
        <v>0</v>
      </c>
      <c r="G72" s="212">
        <f t="shared" si="6"/>
        <v>0</v>
      </c>
      <c r="H72" s="212"/>
      <c r="I72" s="212"/>
      <c r="J72" s="215">
        <f t="shared" si="8"/>
        <v>0</v>
      </c>
      <c r="K72" s="217" t="s">
        <v>329</v>
      </c>
      <c r="N72"/>
      <c r="O72"/>
    </row>
    <row r="73" spans="1:15" ht="12.75" hidden="1" customHeight="1">
      <c r="A73" s="164"/>
      <c r="B73" s="225">
        <f t="shared" si="7"/>
        <v>6</v>
      </c>
      <c r="C73" s="214" t="s">
        <v>319</v>
      </c>
      <c r="D73" s="215">
        <v>0</v>
      </c>
      <c r="E73" s="215">
        <v>0</v>
      </c>
      <c r="F73" s="215">
        <f t="shared" si="5"/>
        <v>0</v>
      </c>
      <c r="G73" s="212">
        <f t="shared" si="6"/>
        <v>0</v>
      </c>
      <c r="H73" s="212"/>
      <c r="I73" s="212"/>
      <c r="J73" s="215">
        <f t="shared" si="8"/>
        <v>0</v>
      </c>
      <c r="K73" s="217" t="s">
        <v>329</v>
      </c>
      <c r="N73"/>
      <c r="O73"/>
    </row>
    <row r="74" spans="1:15" ht="12.75" hidden="1" customHeight="1">
      <c r="A74" s="164"/>
      <c r="B74" s="225">
        <f t="shared" si="7"/>
        <v>6</v>
      </c>
      <c r="C74" s="214" t="s">
        <v>321</v>
      </c>
      <c r="D74" s="215">
        <v>0</v>
      </c>
      <c r="E74" s="215">
        <v>0</v>
      </c>
      <c r="F74" s="215">
        <f t="shared" si="5"/>
        <v>0</v>
      </c>
      <c r="G74" s="212">
        <f t="shared" si="6"/>
        <v>0</v>
      </c>
      <c r="H74" s="212"/>
      <c r="I74" s="212"/>
      <c r="J74" s="215">
        <f t="shared" si="8"/>
        <v>0</v>
      </c>
      <c r="K74" s="217" t="s">
        <v>329</v>
      </c>
      <c r="N74"/>
      <c r="O74"/>
    </row>
    <row r="75" spans="1:15" ht="12.75" hidden="1" customHeight="1">
      <c r="A75" s="164"/>
      <c r="B75" s="225">
        <f t="shared" si="7"/>
        <v>6</v>
      </c>
      <c r="C75" s="214" t="s">
        <v>322</v>
      </c>
      <c r="D75" s="215">
        <v>0</v>
      </c>
      <c r="E75" s="215">
        <v>0</v>
      </c>
      <c r="F75" s="215">
        <f t="shared" si="5"/>
        <v>0</v>
      </c>
      <c r="G75" s="212">
        <f t="shared" si="6"/>
        <v>0</v>
      </c>
      <c r="H75" s="212"/>
      <c r="I75" s="212"/>
      <c r="J75" s="215">
        <f t="shared" si="8"/>
        <v>0</v>
      </c>
      <c r="K75" s="217" t="s">
        <v>329</v>
      </c>
      <c r="N75"/>
      <c r="O75"/>
    </row>
    <row r="76" spans="1:15" ht="12.75" hidden="1" customHeight="1">
      <c r="A76" s="164"/>
      <c r="B76" s="225">
        <f t="shared" si="7"/>
        <v>6</v>
      </c>
      <c r="C76" s="214" t="s">
        <v>323</v>
      </c>
      <c r="D76" s="215">
        <v>0</v>
      </c>
      <c r="E76" s="215">
        <v>0</v>
      </c>
      <c r="F76" s="215">
        <f t="shared" si="5"/>
        <v>0</v>
      </c>
      <c r="G76" s="212">
        <f t="shared" si="6"/>
        <v>0</v>
      </c>
      <c r="H76" s="212"/>
      <c r="I76" s="212"/>
      <c r="J76" s="215">
        <f t="shared" si="8"/>
        <v>0</v>
      </c>
      <c r="K76" s="217" t="s">
        <v>329</v>
      </c>
      <c r="N76"/>
      <c r="O76"/>
    </row>
    <row r="77" spans="1:15" s="164" customFormat="1" ht="12.75" hidden="1" customHeight="1">
      <c r="B77" s="225">
        <f t="shared" si="7"/>
        <v>6</v>
      </c>
      <c r="C77" s="214" t="s">
        <v>324</v>
      </c>
      <c r="D77" s="215">
        <v>0</v>
      </c>
      <c r="E77" s="215">
        <v>0</v>
      </c>
      <c r="F77" s="215">
        <f t="shared" si="5"/>
        <v>0</v>
      </c>
      <c r="G77" s="212">
        <f t="shared" si="6"/>
        <v>0</v>
      </c>
      <c r="H77" s="212"/>
      <c r="I77" s="212"/>
      <c r="J77" s="215">
        <f t="shared" si="8"/>
        <v>0</v>
      </c>
      <c r="K77" s="217" t="s">
        <v>329</v>
      </c>
      <c r="N77"/>
      <c r="O77"/>
    </row>
    <row r="78" spans="1:15" s="164" customFormat="1" ht="12.75" hidden="1" customHeight="1">
      <c r="B78" s="225">
        <f t="shared" si="7"/>
        <v>6</v>
      </c>
      <c r="C78" s="214" t="s">
        <v>325</v>
      </c>
      <c r="D78" s="215">
        <v>0</v>
      </c>
      <c r="E78" s="215">
        <v>0</v>
      </c>
      <c r="F78" s="215">
        <f t="shared" si="5"/>
        <v>0</v>
      </c>
      <c r="G78" s="212">
        <f t="shared" si="6"/>
        <v>0</v>
      </c>
      <c r="H78" s="212"/>
      <c r="I78" s="212"/>
      <c r="J78" s="215">
        <f t="shared" si="8"/>
        <v>0</v>
      </c>
      <c r="K78" s="217" t="s">
        <v>329</v>
      </c>
      <c r="N78"/>
      <c r="O78"/>
    </row>
    <row r="79" spans="1:15" s="164" customFormat="1" ht="12.75" customHeight="1">
      <c r="B79" s="225">
        <f t="shared" si="7"/>
        <v>7</v>
      </c>
      <c r="C79" s="214" t="s">
        <v>326</v>
      </c>
      <c r="D79" s="215">
        <v>10768401.1</v>
      </c>
      <c r="E79" s="215">
        <v>2629890.6213499997</v>
      </c>
      <c r="F79" s="215">
        <f t="shared" si="0"/>
        <v>8138510.4786499999</v>
      </c>
      <c r="G79" s="212">
        <f t="shared" si="3"/>
        <v>24.422294423542599</v>
      </c>
      <c r="H79" s="212"/>
      <c r="I79" s="212"/>
      <c r="J79" s="215">
        <f t="shared" si="8"/>
        <v>13398291.721349999</v>
      </c>
      <c r="K79" s="217" t="s">
        <v>329</v>
      </c>
      <c r="N79"/>
      <c r="O79"/>
    </row>
    <row r="80" spans="1:15" ht="15.75" customHeight="1">
      <c r="A80" s="199">
        <v>2</v>
      </c>
      <c r="B80" s="314" t="s">
        <v>331</v>
      </c>
      <c r="C80" s="314"/>
      <c r="D80" s="206">
        <f t="shared" ref="D80:E80" si="9">SUM(D81:D102)</f>
        <v>1365647217.8819001</v>
      </c>
      <c r="E80" s="206">
        <f t="shared" si="9"/>
        <v>928791342.08571005</v>
      </c>
      <c r="F80" s="206">
        <f>D80-E80</f>
        <v>436855875.79619002</v>
      </c>
      <c r="G80" s="219">
        <f>IF(D80=0,0,E80/D80)*100</f>
        <v>68.011074157662222</v>
      </c>
      <c r="H80" s="212"/>
      <c r="I80" s="212"/>
      <c r="J80" s="216" t="s">
        <v>265</v>
      </c>
      <c r="M80" s="206">
        <f>SUM(M81:M102)</f>
        <v>0</v>
      </c>
      <c r="N80"/>
      <c r="O80"/>
    </row>
    <row r="81" spans="2:15" ht="12.75" customHeight="1">
      <c r="B81" s="226">
        <v>1</v>
      </c>
      <c r="C81" s="8" t="s">
        <v>332</v>
      </c>
      <c r="D81" s="41">
        <v>35254224.496660002</v>
      </c>
      <c r="E81" s="41">
        <v>30334200.916580003</v>
      </c>
      <c r="F81" s="41">
        <f t="shared" ref="F81:F102" si="10">D81-E81</f>
        <v>4920023.5800799988</v>
      </c>
      <c r="G81" s="212">
        <f t="shared" ref="G81:G104" si="11">IF(D81=0,0,E81/D81)*100</f>
        <v>86.044158819757541</v>
      </c>
      <c r="H81" s="212"/>
      <c r="I81" s="212"/>
      <c r="J81" s="216" t="s">
        <v>265</v>
      </c>
      <c r="K81" s="227" t="s">
        <v>333</v>
      </c>
      <c r="L81" s="8" t="s">
        <v>334</v>
      </c>
      <c r="N81"/>
      <c r="O81"/>
    </row>
    <row r="82" spans="2:15" ht="12.75" customHeight="1">
      <c r="B82" s="226">
        <v>2</v>
      </c>
      <c r="C82" s="8" t="s">
        <v>335</v>
      </c>
      <c r="D82" s="41">
        <v>37639520.257210001</v>
      </c>
      <c r="E82" s="41">
        <v>35680089.899410002</v>
      </c>
      <c r="F82" s="41">
        <f t="shared" si="10"/>
        <v>1959430.3577999994</v>
      </c>
      <c r="G82" s="212">
        <f t="shared" si="11"/>
        <v>94.794220690353612</v>
      </c>
      <c r="H82" s="212"/>
      <c r="I82" s="212"/>
      <c r="J82" s="216" t="s">
        <v>265</v>
      </c>
      <c r="K82" s="227" t="s">
        <v>333</v>
      </c>
      <c r="L82" s="8" t="s">
        <v>334</v>
      </c>
      <c r="N82"/>
      <c r="O82"/>
    </row>
    <row r="83" spans="2:15" ht="12.75" customHeight="1">
      <c r="B83" s="226">
        <v>3</v>
      </c>
      <c r="C83" s="8" t="s">
        <v>336</v>
      </c>
      <c r="D83" s="41">
        <v>41040064.266989999</v>
      </c>
      <c r="E83" s="41">
        <v>30435720.233169999</v>
      </c>
      <c r="F83" s="41">
        <f t="shared" si="10"/>
        <v>10604344.03382</v>
      </c>
      <c r="G83" s="212">
        <f t="shared" si="11"/>
        <v>74.160995546126728</v>
      </c>
      <c r="H83" s="212"/>
      <c r="I83" s="212"/>
      <c r="J83" s="216" t="s">
        <v>265</v>
      </c>
      <c r="K83" s="227" t="s">
        <v>333</v>
      </c>
      <c r="L83" s="8" t="s">
        <v>334</v>
      </c>
      <c r="N83"/>
      <c r="O83"/>
    </row>
    <row r="84" spans="2:15" ht="12.75" customHeight="1">
      <c r="B84" s="226">
        <v>4</v>
      </c>
      <c r="C84" s="8" t="s">
        <v>337</v>
      </c>
      <c r="D84" s="41">
        <v>28740269.985740002</v>
      </c>
      <c r="E84" s="41">
        <v>23625470.52011</v>
      </c>
      <c r="F84" s="41">
        <f t="shared" si="10"/>
        <v>5114799.4656300023</v>
      </c>
      <c r="G84" s="212">
        <f t="shared" si="11"/>
        <v>82.203370155646411</v>
      </c>
      <c r="H84" s="212"/>
      <c r="I84" s="212"/>
      <c r="J84" s="216" t="s">
        <v>265</v>
      </c>
      <c r="K84" s="227" t="s">
        <v>333</v>
      </c>
      <c r="L84" s="8" t="s">
        <v>334</v>
      </c>
      <c r="N84"/>
      <c r="O84"/>
    </row>
    <row r="85" spans="2:15" ht="12.75" customHeight="1">
      <c r="B85" s="226">
        <v>5</v>
      </c>
      <c r="C85" s="8" t="s">
        <v>338</v>
      </c>
      <c r="D85" s="41">
        <v>32979947.02352</v>
      </c>
      <c r="E85" s="41">
        <v>27084432.119060002</v>
      </c>
      <c r="F85" s="41">
        <f t="shared" si="10"/>
        <v>5895514.904459998</v>
      </c>
      <c r="G85" s="212">
        <f t="shared" si="11"/>
        <v>82.123940647158861</v>
      </c>
      <c r="H85" s="212"/>
      <c r="I85" s="212"/>
      <c r="J85" s="216" t="s">
        <v>265</v>
      </c>
      <c r="K85" s="227" t="s">
        <v>333</v>
      </c>
      <c r="L85" s="8" t="s">
        <v>334</v>
      </c>
      <c r="N85"/>
      <c r="O85"/>
    </row>
    <row r="86" spans="2:15" ht="12.75" customHeight="1">
      <c r="B86" s="226">
        <v>6</v>
      </c>
      <c r="C86" s="8" t="s">
        <v>339</v>
      </c>
      <c r="D86" s="41">
        <v>9139858.8314800002</v>
      </c>
      <c r="E86" s="41">
        <v>7883602.4389399998</v>
      </c>
      <c r="F86" s="41">
        <f t="shared" si="10"/>
        <v>1256256.3925400004</v>
      </c>
      <c r="G86" s="212">
        <f t="shared" si="11"/>
        <v>86.255188228803561</v>
      </c>
      <c r="H86" s="212"/>
      <c r="I86" s="212"/>
      <c r="J86" s="216" t="s">
        <v>265</v>
      </c>
      <c r="K86" s="227" t="s">
        <v>333</v>
      </c>
      <c r="L86" s="8" t="s">
        <v>334</v>
      </c>
      <c r="N86"/>
      <c r="O86"/>
    </row>
    <row r="87" spans="2:15" ht="12.75" customHeight="1">
      <c r="B87" s="226">
        <v>7</v>
      </c>
      <c r="C87" s="8" t="s">
        <v>340</v>
      </c>
      <c r="D87" s="41">
        <v>33232690.07361</v>
      </c>
      <c r="E87" s="41">
        <v>26894385.732529998</v>
      </c>
      <c r="F87" s="41">
        <f t="shared" si="10"/>
        <v>6338304.3410800025</v>
      </c>
      <c r="G87" s="212">
        <f t="shared" si="11"/>
        <v>80.927501423927055</v>
      </c>
      <c r="H87" s="212"/>
      <c r="I87" s="212"/>
      <c r="J87" s="216" t="s">
        <v>265</v>
      </c>
      <c r="K87" s="227" t="s">
        <v>333</v>
      </c>
      <c r="L87" s="8" t="s">
        <v>334</v>
      </c>
      <c r="N87"/>
      <c r="O87"/>
    </row>
    <row r="88" spans="2:15" ht="12.75" customHeight="1">
      <c r="B88" s="226">
        <v>8</v>
      </c>
      <c r="C88" s="8" t="s">
        <v>341</v>
      </c>
      <c r="D88" s="41">
        <v>25275272.284000002</v>
      </c>
      <c r="E88" s="41">
        <v>21427687.69734</v>
      </c>
      <c r="F88" s="41">
        <f t="shared" si="10"/>
        <v>3847584.5866600014</v>
      </c>
      <c r="G88" s="212">
        <f t="shared" si="11"/>
        <v>84.777277398132583</v>
      </c>
      <c r="H88" s="212"/>
      <c r="I88" s="212"/>
      <c r="J88" s="216" t="s">
        <v>265</v>
      </c>
      <c r="K88" s="227" t="s">
        <v>333</v>
      </c>
      <c r="L88" s="8" t="s">
        <v>334</v>
      </c>
      <c r="N88"/>
      <c r="O88"/>
    </row>
    <row r="89" spans="2:15" ht="12.75" customHeight="1">
      <c r="B89" s="226">
        <v>9</v>
      </c>
      <c r="C89" s="8" t="s">
        <v>342</v>
      </c>
      <c r="D89" s="41">
        <v>29885220.831380002</v>
      </c>
      <c r="E89" s="41">
        <v>26740717.813279998</v>
      </c>
      <c r="F89" s="41">
        <f t="shared" si="10"/>
        <v>3144503.0181000046</v>
      </c>
      <c r="G89" s="212">
        <f t="shared" si="11"/>
        <v>89.47806664758447</v>
      </c>
      <c r="H89" s="212"/>
      <c r="I89" s="212"/>
      <c r="J89" s="216" t="s">
        <v>265</v>
      </c>
      <c r="K89" s="227" t="s">
        <v>333</v>
      </c>
      <c r="L89" s="8" t="s">
        <v>334</v>
      </c>
      <c r="N89"/>
      <c r="O89"/>
    </row>
    <row r="90" spans="2:15" ht="12.75" customHeight="1">
      <c r="B90" s="226">
        <v>10</v>
      </c>
      <c r="C90" s="8" t="s">
        <v>343</v>
      </c>
      <c r="D90" s="41">
        <v>22316959.64928</v>
      </c>
      <c r="E90" s="41">
        <v>17501479.00141</v>
      </c>
      <c r="F90" s="41">
        <f t="shared" si="10"/>
        <v>4815480.6478700005</v>
      </c>
      <c r="G90" s="212">
        <f t="shared" si="11"/>
        <v>78.422326680931377</v>
      </c>
      <c r="H90" s="212"/>
      <c r="I90" s="212"/>
      <c r="J90" s="216" t="s">
        <v>265</v>
      </c>
      <c r="K90" s="227" t="s">
        <v>333</v>
      </c>
      <c r="L90" s="8" t="s">
        <v>334</v>
      </c>
      <c r="N90"/>
      <c r="O90"/>
    </row>
    <row r="91" spans="2:15" ht="12.75" customHeight="1">
      <c r="B91" s="226">
        <v>11</v>
      </c>
      <c r="C91" s="8" t="s">
        <v>344</v>
      </c>
      <c r="D91" s="41">
        <v>32594939.09564</v>
      </c>
      <c r="E91" s="41">
        <v>28058022.973560002</v>
      </c>
      <c r="F91" s="41">
        <f t="shared" si="10"/>
        <v>4536916.1220799983</v>
      </c>
      <c r="G91" s="212">
        <f t="shared" si="11"/>
        <v>86.080918547607084</v>
      </c>
      <c r="H91" s="212"/>
      <c r="I91" s="212"/>
      <c r="J91" s="216" t="s">
        <v>265</v>
      </c>
      <c r="K91" s="227" t="s">
        <v>333</v>
      </c>
      <c r="L91" s="8" t="s">
        <v>334</v>
      </c>
      <c r="N91"/>
      <c r="O91"/>
    </row>
    <row r="92" spans="2:15" ht="12.75" customHeight="1">
      <c r="B92" s="226">
        <v>12</v>
      </c>
      <c r="C92" s="8" t="s">
        <v>345</v>
      </c>
      <c r="D92" s="41">
        <v>35409556.870559998</v>
      </c>
      <c r="E92" s="41">
        <v>29048798.687970001</v>
      </c>
      <c r="F92" s="41">
        <f t="shared" si="10"/>
        <v>6360758.1825899966</v>
      </c>
      <c r="G92" s="212">
        <f t="shared" si="11"/>
        <v>82.036606089588147</v>
      </c>
      <c r="H92" s="212"/>
      <c r="I92" s="212"/>
      <c r="J92" s="216" t="s">
        <v>265</v>
      </c>
      <c r="K92" s="227" t="s">
        <v>333</v>
      </c>
      <c r="L92" s="8" t="s">
        <v>334</v>
      </c>
      <c r="N92"/>
      <c r="O92"/>
    </row>
    <row r="93" spans="2:15" ht="12.75" customHeight="1">
      <c r="B93" s="226">
        <v>13</v>
      </c>
      <c r="C93" s="8" t="s">
        <v>346</v>
      </c>
      <c r="D93" s="41">
        <v>38111060.776639998</v>
      </c>
      <c r="E93" s="41">
        <v>33142509.465880003</v>
      </c>
      <c r="F93" s="41">
        <f t="shared" si="10"/>
        <v>4968551.3107599951</v>
      </c>
      <c r="G93" s="212">
        <f t="shared" si="11"/>
        <v>86.962967680486486</v>
      </c>
      <c r="H93" s="212"/>
      <c r="I93" s="212"/>
      <c r="J93" s="216" t="s">
        <v>265</v>
      </c>
      <c r="K93" s="227" t="s">
        <v>333</v>
      </c>
      <c r="L93" s="8" t="s">
        <v>334</v>
      </c>
      <c r="N93"/>
      <c r="O93"/>
    </row>
    <row r="94" spans="2:15" ht="12.75" customHeight="1">
      <c r="B94" s="226">
        <v>14</v>
      </c>
      <c r="C94" s="8" t="s">
        <v>347</v>
      </c>
      <c r="D94" s="41">
        <v>52965489.557300001</v>
      </c>
      <c r="E94" s="41">
        <v>54610836.002250001</v>
      </c>
      <c r="F94" s="41">
        <f t="shared" si="10"/>
        <v>-1645346.4449499995</v>
      </c>
      <c r="G94" s="212">
        <f t="shared" si="11"/>
        <v>103.1064499897995</v>
      </c>
      <c r="H94" s="212"/>
      <c r="I94" s="212"/>
      <c r="J94" s="216" t="s">
        <v>265</v>
      </c>
      <c r="K94" s="227" t="s">
        <v>333</v>
      </c>
      <c r="L94" s="8" t="s">
        <v>334</v>
      </c>
      <c r="N94"/>
      <c r="O94"/>
    </row>
    <row r="95" spans="2:15" ht="12.75" customHeight="1">
      <c r="B95" s="226">
        <v>15</v>
      </c>
      <c r="C95" s="8" t="s">
        <v>348</v>
      </c>
      <c r="D95" s="41">
        <v>27755045.061620001</v>
      </c>
      <c r="E95" s="41">
        <v>26497257.982409999</v>
      </c>
      <c r="F95" s="41">
        <f t="shared" si="10"/>
        <v>1257787.079210002</v>
      </c>
      <c r="G95" s="212">
        <f t="shared" si="11"/>
        <v>95.468257837746108</v>
      </c>
      <c r="H95" s="212"/>
      <c r="I95" s="212"/>
      <c r="J95" s="216" t="s">
        <v>265</v>
      </c>
      <c r="K95" s="227" t="s">
        <v>333</v>
      </c>
      <c r="L95" s="8" t="s">
        <v>334</v>
      </c>
      <c r="N95"/>
      <c r="O95"/>
    </row>
    <row r="96" spans="2:15" ht="12.75" customHeight="1">
      <c r="B96" s="226">
        <v>16</v>
      </c>
      <c r="C96" s="8" t="s">
        <v>349</v>
      </c>
      <c r="D96" s="41">
        <v>40812438.3235</v>
      </c>
      <c r="E96" s="41">
        <v>34614014.476180002</v>
      </c>
      <c r="F96" s="41">
        <f t="shared" si="10"/>
        <v>6198423.8473199978</v>
      </c>
      <c r="G96" s="212">
        <f t="shared" si="11"/>
        <v>84.812414788383478</v>
      </c>
      <c r="H96" s="212"/>
      <c r="I96" s="212"/>
      <c r="J96" s="216" t="s">
        <v>265</v>
      </c>
      <c r="K96" s="227" t="s">
        <v>333</v>
      </c>
      <c r="L96" s="8" t="s">
        <v>334</v>
      </c>
      <c r="N96"/>
      <c r="O96"/>
    </row>
    <row r="97" spans="1:15" ht="12.75" customHeight="1">
      <c r="B97" s="226">
        <v>17</v>
      </c>
      <c r="C97" s="8" t="s">
        <v>350</v>
      </c>
      <c r="D97" s="41">
        <v>35786704.45848</v>
      </c>
      <c r="E97" s="41">
        <v>32058944.573729999</v>
      </c>
      <c r="F97" s="41">
        <f t="shared" si="10"/>
        <v>3727759.8847500011</v>
      </c>
      <c r="G97" s="212">
        <f t="shared" si="11"/>
        <v>89.583394332733334</v>
      </c>
      <c r="H97" s="212"/>
      <c r="I97" s="212"/>
      <c r="J97" s="216" t="s">
        <v>265</v>
      </c>
      <c r="K97" s="227" t="s">
        <v>333</v>
      </c>
      <c r="L97" s="8" t="s">
        <v>334</v>
      </c>
      <c r="N97"/>
      <c r="O97"/>
    </row>
    <row r="98" spans="1:15" ht="12.75" customHeight="1">
      <c r="B98" s="226">
        <v>18</v>
      </c>
      <c r="C98" s="8" t="s">
        <v>351</v>
      </c>
      <c r="D98" s="41">
        <v>38072644.791870005</v>
      </c>
      <c r="E98" s="41">
        <v>32375295.75728</v>
      </c>
      <c r="F98" s="41">
        <f t="shared" si="10"/>
        <v>5697349.0345900059</v>
      </c>
      <c r="G98" s="212">
        <f t="shared" si="11"/>
        <v>85.035583774819315</v>
      </c>
      <c r="H98" s="212"/>
      <c r="I98" s="212"/>
      <c r="J98" s="216" t="s">
        <v>265</v>
      </c>
      <c r="K98" s="227" t="s">
        <v>333</v>
      </c>
      <c r="L98" s="8" t="s">
        <v>334</v>
      </c>
      <c r="N98"/>
      <c r="O98"/>
    </row>
    <row r="99" spans="1:15" ht="12.75" customHeight="1">
      <c r="B99" s="226">
        <v>19</v>
      </c>
      <c r="C99" s="8" t="s">
        <v>352</v>
      </c>
      <c r="D99" s="41">
        <v>652204977.02783</v>
      </c>
      <c r="E99" s="41">
        <v>306209962.75634003</v>
      </c>
      <c r="F99" s="41">
        <f t="shared" si="10"/>
        <v>345995014.27148998</v>
      </c>
      <c r="G99" s="212">
        <f t="shared" si="11"/>
        <v>46.949957995072744</v>
      </c>
      <c r="H99" s="212"/>
      <c r="I99" s="212"/>
      <c r="J99" s="216" t="s">
        <v>265</v>
      </c>
      <c r="K99" s="227" t="s">
        <v>333</v>
      </c>
      <c r="L99" s="8" t="s">
        <v>334</v>
      </c>
      <c r="N99"/>
      <c r="O99"/>
    </row>
    <row r="100" spans="1:15" ht="12.75" customHeight="1">
      <c r="B100" s="226">
        <v>20</v>
      </c>
      <c r="C100" s="8" t="s">
        <v>353</v>
      </c>
      <c r="D100" s="41">
        <v>34768005.255589999</v>
      </c>
      <c r="E100" s="41">
        <v>30924585.373599999</v>
      </c>
      <c r="F100" s="41">
        <f t="shared" si="10"/>
        <v>3843419.8819900006</v>
      </c>
      <c r="G100" s="212">
        <f t="shared" si="11"/>
        <v>88.945526630774836</v>
      </c>
      <c r="H100" s="212"/>
      <c r="I100" s="212"/>
      <c r="J100" s="216" t="s">
        <v>265</v>
      </c>
      <c r="K100" s="227" t="s">
        <v>333</v>
      </c>
      <c r="L100" s="8" t="s">
        <v>334</v>
      </c>
      <c r="N100"/>
      <c r="O100"/>
    </row>
    <row r="101" spans="1:15" ht="12.75" customHeight="1">
      <c r="B101" s="226">
        <v>21</v>
      </c>
      <c r="C101" s="8" t="s">
        <v>354</v>
      </c>
      <c r="D101" s="41">
        <v>49979493.498739995</v>
      </c>
      <c r="E101" s="41">
        <v>45246416.142219998</v>
      </c>
      <c r="F101" s="41">
        <f t="shared" si="10"/>
        <v>4733077.3565199971</v>
      </c>
      <c r="G101" s="212">
        <f t="shared" si="11"/>
        <v>90.529961339765634</v>
      </c>
      <c r="H101" s="212"/>
      <c r="I101" s="212"/>
      <c r="J101" s="216" t="s">
        <v>265</v>
      </c>
      <c r="K101" s="227" t="s">
        <v>333</v>
      </c>
      <c r="L101" s="8" t="s">
        <v>334</v>
      </c>
      <c r="N101"/>
      <c r="O101"/>
    </row>
    <row r="102" spans="1:15" ht="12.75" customHeight="1">
      <c r="B102" s="226">
        <v>22</v>
      </c>
      <c r="C102" s="8" t="s">
        <v>355</v>
      </c>
      <c r="D102" s="41">
        <v>31682835.464259997</v>
      </c>
      <c r="E102" s="41">
        <v>28396911.522459999</v>
      </c>
      <c r="F102" s="41">
        <f t="shared" si="10"/>
        <v>3285923.9417999983</v>
      </c>
      <c r="G102" s="212">
        <f t="shared" si="11"/>
        <v>89.628693601282293</v>
      </c>
      <c r="H102" s="212"/>
      <c r="I102" s="212"/>
      <c r="J102" s="216" t="s">
        <v>265</v>
      </c>
      <c r="K102" s="227" t="s">
        <v>333</v>
      </c>
      <c r="L102" s="8" t="s">
        <v>334</v>
      </c>
      <c r="N102"/>
      <c r="O102"/>
    </row>
    <row r="103" spans="1:15" ht="13.5" customHeight="1">
      <c r="A103" s="228">
        <v>3</v>
      </c>
      <c r="B103" s="318" t="s">
        <v>356</v>
      </c>
      <c r="C103" s="318"/>
      <c r="D103" s="203">
        <f>'Eco-Report-diff '!AH101</f>
        <v>130331400</v>
      </c>
      <c r="E103" s="203">
        <f>'Eco-Report-diff '!AI101</f>
        <v>125354074.36110999</v>
      </c>
      <c r="F103" s="203">
        <f t="shared" ref="F103:F104" si="12">+E103-D103</f>
        <v>-4977325.6388900131</v>
      </c>
      <c r="G103" s="229">
        <f t="shared" si="11"/>
        <v>96.181023422682472</v>
      </c>
      <c r="H103" s="212"/>
      <c r="I103" s="212"/>
      <c r="J103" s="216" t="s">
        <v>265</v>
      </c>
      <c r="N103"/>
      <c r="O103"/>
    </row>
    <row r="104" spans="1:15" ht="13.5" customHeight="1">
      <c r="A104" s="199">
        <v>4</v>
      </c>
      <c r="B104" s="314" t="s">
        <v>357</v>
      </c>
      <c r="C104" s="314"/>
      <c r="D104" s="206">
        <f>'Eco-Report-diff '!AP101</f>
        <v>647261347.79999995</v>
      </c>
      <c r="E104" s="206">
        <f>'Eco-Report-diff '!AQ101</f>
        <v>627510169.97000015</v>
      </c>
      <c r="F104" s="206">
        <f t="shared" si="12"/>
        <v>-19751177.829999804</v>
      </c>
      <c r="G104" s="219">
        <f t="shared" si="11"/>
        <v>96.948500339602731</v>
      </c>
      <c r="H104" s="212"/>
      <c r="I104" s="212"/>
      <c r="J104" s="216" t="s">
        <v>265</v>
      </c>
      <c r="N104"/>
      <c r="O104"/>
    </row>
    <row r="105" spans="1:15" ht="13.5" customHeight="1">
      <c r="A105" s="230">
        <v>5</v>
      </c>
      <c r="B105" s="315" t="s">
        <v>358</v>
      </c>
      <c r="C105" s="315"/>
      <c r="D105" s="231">
        <f>'Eco-Report-diff '!J199</f>
        <v>-1047640246.96</v>
      </c>
      <c r="E105" s="231">
        <f>'Eco-Report-diff '!K199</f>
        <v>-991545843.01583993</v>
      </c>
      <c r="F105" s="206">
        <f>+E105-D105</f>
        <v>56094403.944160104</v>
      </c>
      <c r="G105" s="219">
        <f>IF(D105=0,0,E105/D105)*100</f>
        <v>94.645642518323186</v>
      </c>
      <c r="H105" s="212"/>
      <c r="I105" s="212"/>
      <c r="J105" s="216" t="s">
        <v>265</v>
      </c>
      <c r="N105"/>
      <c r="O105"/>
    </row>
    <row r="106" spans="1:15">
      <c r="B106" s="232"/>
      <c r="D106" s="41"/>
      <c r="E106" s="41"/>
      <c r="F106" s="41"/>
      <c r="G106" s="212"/>
      <c r="H106" s="212"/>
      <c r="I106" s="212"/>
    </row>
    <row r="107" spans="1:15" ht="14.25" customHeight="1">
      <c r="A107" s="316" t="s">
        <v>359</v>
      </c>
      <c r="B107" s="316"/>
      <c r="C107" s="316"/>
      <c r="D107" s="316"/>
      <c r="E107" s="316"/>
      <c r="F107" s="316"/>
      <c r="G107" s="316"/>
      <c r="H107" s="212"/>
      <c r="I107" s="212"/>
    </row>
    <row r="108" spans="1:15">
      <c r="B108" s="232"/>
      <c r="F108" s="41"/>
      <c r="G108" s="212"/>
      <c r="H108" s="212"/>
      <c r="I108" s="212"/>
    </row>
    <row r="109" spans="1:15">
      <c r="B109" s="232"/>
      <c r="D109" s="41"/>
      <c r="E109" s="41"/>
      <c r="F109" s="41"/>
      <c r="G109" s="212"/>
      <c r="H109" s="212"/>
      <c r="I109" s="212"/>
    </row>
    <row r="110" spans="1:15">
      <c r="B110" s="232"/>
      <c r="D110" s="41"/>
      <c r="E110" s="41"/>
      <c r="F110" s="41"/>
      <c r="G110" s="212"/>
      <c r="H110" s="212"/>
      <c r="I110" s="212"/>
    </row>
    <row r="111" spans="1:15">
      <c r="B111" s="232"/>
      <c r="D111" s="41"/>
      <c r="E111" s="41"/>
      <c r="F111" s="41"/>
      <c r="G111" s="212"/>
      <c r="H111" s="212"/>
      <c r="I111" s="212"/>
    </row>
    <row r="112" spans="1:15">
      <c r="B112" s="232"/>
      <c r="D112" s="41"/>
      <c r="E112" s="41"/>
      <c r="F112" s="41"/>
      <c r="G112" s="212"/>
      <c r="H112" s="212"/>
      <c r="I112" s="212"/>
    </row>
    <row r="113" spans="2:9">
      <c r="B113" s="232"/>
      <c r="D113" s="41"/>
      <c r="E113" s="41"/>
      <c r="F113" s="41"/>
      <c r="G113" s="212"/>
      <c r="H113" s="212"/>
      <c r="I113" s="212"/>
    </row>
    <row r="114" spans="2:9">
      <c r="B114" s="232"/>
      <c r="D114" s="41"/>
      <c r="E114" s="41"/>
      <c r="F114" s="41"/>
      <c r="G114" s="212"/>
      <c r="H114" s="212"/>
      <c r="I114" s="212"/>
    </row>
    <row r="115" spans="2:9">
      <c r="B115" s="232"/>
      <c r="D115" s="233">
        <f>D6-'Eco-Report-diff '!J101</f>
        <v>0</v>
      </c>
      <c r="E115" s="233">
        <f>E6-'Eco-Report-diff '!K101</f>
        <v>0</v>
      </c>
      <c r="F115" s="41"/>
      <c r="G115" s="212"/>
      <c r="H115" s="212"/>
      <c r="I115" s="212"/>
    </row>
    <row r="116" spans="2:9">
      <c r="B116" s="232"/>
      <c r="D116" s="41"/>
      <c r="E116" s="41"/>
      <c r="F116" s="41"/>
      <c r="G116" s="212"/>
      <c r="H116" s="212"/>
      <c r="I116" s="212"/>
    </row>
    <row r="117" spans="2:9">
      <c r="B117" s="232"/>
      <c r="D117" s="41"/>
      <c r="E117" s="41"/>
      <c r="F117" s="41"/>
      <c r="G117" s="212"/>
      <c r="H117" s="212"/>
      <c r="I117" s="212"/>
    </row>
    <row r="118" spans="2:9">
      <c r="B118" s="232"/>
      <c r="D118" s="41"/>
      <c r="E118" s="41"/>
      <c r="F118" s="41"/>
      <c r="G118" s="212"/>
      <c r="H118" s="212"/>
      <c r="I118" s="212"/>
    </row>
    <row r="119" spans="2:9">
      <c r="B119" s="232"/>
      <c r="D119" s="41"/>
      <c r="E119" s="41"/>
      <c r="F119" s="41"/>
      <c r="G119" s="212"/>
      <c r="H119" s="212"/>
      <c r="I119" s="212"/>
    </row>
    <row r="120" spans="2:9">
      <c r="B120" s="232"/>
      <c r="D120" s="41"/>
      <c r="E120" s="41"/>
      <c r="F120" s="41"/>
      <c r="G120" s="212"/>
      <c r="H120" s="212"/>
      <c r="I120" s="212"/>
    </row>
    <row r="121" spans="2:9">
      <c r="B121" s="232"/>
      <c r="D121" s="41"/>
      <c r="E121" s="41"/>
      <c r="F121" s="41"/>
      <c r="G121" s="212"/>
      <c r="H121" s="212"/>
      <c r="I121" s="212"/>
    </row>
    <row r="122" spans="2:9">
      <c r="B122" s="232"/>
      <c r="D122" s="41"/>
      <c r="E122" s="41"/>
      <c r="F122" s="41"/>
      <c r="G122" s="212"/>
      <c r="H122" s="212"/>
      <c r="I122" s="212"/>
    </row>
    <row r="123" spans="2:9">
      <c r="B123" s="232"/>
      <c r="D123" s="41"/>
      <c r="E123" s="41"/>
      <c r="F123" s="41"/>
      <c r="G123" s="212"/>
      <c r="H123" s="212"/>
      <c r="I123" s="212"/>
    </row>
    <row r="124" spans="2:9">
      <c r="B124" s="232"/>
      <c r="D124" s="41"/>
      <c r="E124" s="41"/>
      <c r="F124" s="41"/>
      <c r="G124" s="212"/>
      <c r="H124" s="212"/>
      <c r="I124" s="212"/>
    </row>
    <row r="125" spans="2:9">
      <c r="B125" s="232"/>
      <c r="D125" s="41"/>
      <c r="E125" s="41"/>
      <c r="F125" s="41"/>
      <c r="G125" s="212"/>
      <c r="H125" s="212"/>
      <c r="I125" s="212"/>
    </row>
    <row r="126" spans="2:9">
      <c r="B126" s="232"/>
      <c r="D126" s="41"/>
      <c r="E126" s="41"/>
      <c r="F126" s="41"/>
      <c r="G126" s="212"/>
      <c r="H126" s="212"/>
      <c r="I126" s="212"/>
    </row>
    <row r="127" spans="2:9">
      <c r="B127" s="232"/>
      <c r="D127" s="41"/>
      <c r="E127" s="41"/>
      <c r="F127" s="41"/>
      <c r="G127" s="212"/>
      <c r="H127" s="212"/>
      <c r="I127" s="212"/>
    </row>
    <row r="128" spans="2:9">
      <c r="B128" s="232"/>
      <c r="D128" s="41"/>
      <c r="E128" s="41"/>
      <c r="F128" s="41"/>
      <c r="G128" s="212"/>
      <c r="H128" s="212"/>
      <c r="I128" s="212"/>
    </row>
    <row r="130" spans="3:5">
      <c r="D130" s="222"/>
      <c r="E130" s="222"/>
    </row>
    <row r="131" spans="3:5">
      <c r="C131" s="164"/>
      <c r="D131" s="222"/>
      <c r="E131" s="222"/>
    </row>
    <row r="132" spans="3:5">
      <c r="C132" s="164"/>
      <c r="D132" s="164"/>
      <c r="E132" s="164"/>
    </row>
    <row r="133" spans="3:5">
      <c r="C133" s="164"/>
      <c r="D133" s="164"/>
      <c r="E133" s="164"/>
    </row>
    <row r="134" spans="3:5">
      <c r="C134" s="164"/>
      <c r="D134" s="164"/>
      <c r="E134" s="164"/>
    </row>
  </sheetData>
  <autoFilter ref="A9:M105">
    <filterColumn colId="9">
      <customFilters>
        <customFilter operator="notEqual" val="0"/>
      </customFilters>
    </filterColumn>
  </autoFilter>
  <mergeCells count="9">
    <mergeCell ref="B104:C104"/>
    <mergeCell ref="B105:C105"/>
    <mergeCell ref="A107:G107"/>
    <mergeCell ref="A5:C5"/>
    <mergeCell ref="A6:C6"/>
    <mergeCell ref="A7:C7"/>
    <mergeCell ref="B8:C8"/>
    <mergeCell ref="B80:C80"/>
    <mergeCell ref="B103:C103"/>
  </mergeCells>
  <pageMargins left="0.52" right="0.27" top="0.22" bottom="0.25" header="0.17" footer="0.17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2:AA58"/>
  <sheetViews>
    <sheetView workbookViewId="0">
      <selection activeCell="A2" sqref="A2:XFD7"/>
    </sheetView>
  </sheetViews>
  <sheetFormatPr defaultRowHeight="12.75"/>
  <cols>
    <col min="1" max="1" width="42.7109375" style="8" customWidth="1"/>
    <col min="2" max="2" width="11.28515625" style="8" customWidth="1"/>
    <col min="3" max="3" width="11.42578125" style="8" customWidth="1"/>
    <col min="4" max="4" width="7.140625" style="8" customWidth="1"/>
    <col min="5" max="5" width="0.7109375" style="164" customWidth="1"/>
    <col min="6" max="7" width="11.5703125" style="8" customWidth="1"/>
    <col min="8" max="8" width="7.85546875" style="8" customWidth="1"/>
    <col min="9" max="9" width="1.140625" style="164" customWidth="1"/>
    <col min="10" max="10" width="10.7109375" style="8" bestFit="1" customWidth="1"/>
    <col min="11" max="11" width="11" style="8" customWidth="1"/>
    <col min="12" max="12" width="8" style="8" customWidth="1"/>
    <col min="13" max="13" width="1.5703125" style="8" customWidth="1"/>
    <col min="14" max="16" width="9.28515625" style="8" bestFit="1" customWidth="1"/>
    <col min="17" max="17" width="1.28515625" style="8" customWidth="1"/>
    <col min="18" max="19" width="10.7109375" style="8" bestFit="1" customWidth="1"/>
    <col min="20" max="20" width="9.28515625" style="8" bestFit="1" customWidth="1"/>
    <col min="21" max="21" width="9.28515625" style="8" customWidth="1"/>
    <col min="22" max="22" width="11" style="8" customWidth="1"/>
    <col min="23" max="23" width="4" bestFit="1" customWidth="1"/>
    <col min="24" max="24" width="9.140625" style="8"/>
    <col min="26" max="16384" width="9.140625" style="8"/>
  </cols>
  <sheetData>
    <row r="2" spans="1:27">
      <c r="C2" s="41"/>
    </row>
    <row r="3" spans="1:27" ht="15.75" customHeight="1">
      <c r="A3" s="197"/>
      <c r="B3" s="196" t="s">
        <v>252</v>
      </c>
      <c r="C3" s="197"/>
      <c r="D3" s="197"/>
      <c r="E3" s="8"/>
      <c r="H3" s="196" t="str">
        <f>LOOKUP('[1]Report-Date'!$B$2,'[1]Report-Date'!$A$20:$A$31,'[1]Report-Date'!$C$20:$C$31)</f>
        <v>( 2014 ОНЫ ЭХНИЙ ХАГАС ЖИЛ )</v>
      </c>
      <c r="I3" s="197"/>
      <c r="L3" s="195"/>
      <c r="M3" s="195"/>
      <c r="N3" s="195"/>
      <c r="O3" s="195"/>
      <c r="P3" s="195"/>
      <c r="Q3" s="195"/>
      <c r="R3" s="195"/>
      <c r="S3" s="195"/>
      <c r="T3" s="195"/>
      <c r="U3" s="195"/>
    </row>
    <row r="4" spans="1:27">
      <c r="A4" s="202"/>
      <c r="B4" s="38"/>
      <c r="C4" s="38"/>
      <c r="F4" s="136"/>
      <c r="G4" s="136"/>
    </row>
    <row r="5" spans="1:27">
      <c r="B5" s="216"/>
      <c r="C5" s="216"/>
      <c r="F5" s="70"/>
      <c r="J5" s="8" t="s">
        <v>360</v>
      </c>
    </row>
    <row r="6" spans="1:27">
      <c r="V6" s="234" t="s">
        <v>333</v>
      </c>
    </row>
    <row r="7" spans="1:27" ht="16.5" customHeight="1" thickBot="1">
      <c r="A7" s="235">
        <f>'Eco-Report-diff '!$F$11</f>
        <v>41828</v>
      </c>
      <c r="B7" s="319" t="s">
        <v>361</v>
      </c>
      <c r="C7" s="319"/>
      <c r="D7" s="319"/>
      <c r="E7" s="236"/>
      <c r="F7" s="319" t="s">
        <v>362</v>
      </c>
      <c r="G7" s="319"/>
      <c r="H7" s="319"/>
      <c r="I7" s="236"/>
      <c r="J7" s="319" t="s">
        <v>363</v>
      </c>
      <c r="K7" s="319"/>
      <c r="L7" s="319"/>
      <c r="N7" s="319" t="s">
        <v>364</v>
      </c>
      <c r="O7" s="319"/>
      <c r="P7" s="319"/>
      <c r="R7" s="319" t="s">
        <v>365</v>
      </c>
      <c r="S7" s="319"/>
      <c r="T7" s="319"/>
      <c r="U7" s="237"/>
    </row>
    <row r="8" spans="1:27" ht="15.75" customHeight="1">
      <c r="A8" s="238"/>
      <c r="B8" s="239" t="s">
        <v>17</v>
      </c>
      <c r="C8" s="239" t="s">
        <v>18</v>
      </c>
      <c r="D8" s="239" t="s">
        <v>258</v>
      </c>
      <c r="F8" s="239" t="s">
        <v>17</v>
      </c>
      <c r="G8" s="239" t="s">
        <v>18</v>
      </c>
      <c r="H8" s="239" t="s">
        <v>258</v>
      </c>
      <c r="J8" s="239" t="s">
        <v>17</v>
      </c>
      <c r="K8" s="239" t="s">
        <v>18</v>
      </c>
      <c r="L8" s="239" t="s">
        <v>258</v>
      </c>
      <c r="N8" s="239" t="s">
        <v>17</v>
      </c>
      <c r="O8" s="239" t="s">
        <v>18</v>
      </c>
      <c r="P8" s="239" t="s">
        <v>258</v>
      </c>
      <c r="R8" s="239" t="s">
        <v>17</v>
      </c>
      <c r="S8" s="239" t="s">
        <v>18</v>
      </c>
      <c r="T8" s="239" t="s">
        <v>258</v>
      </c>
      <c r="U8" s="240"/>
    </row>
    <row r="9" spans="1:27" ht="17.25" customHeight="1">
      <c r="B9" s="241" t="s">
        <v>366</v>
      </c>
      <c r="X9"/>
    </row>
    <row r="10" spans="1:27" s="244" customFormat="1" ht="15.75" customHeight="1">
      <c r="A10" s="68" t="s">
        <v>367</v>
      </c>
      <c r="B10" s="38">
        <f>B11+B15+B21+B27+B28</f>
        <v>4038336891.3219004</v>
      </c>
      <c r="C10" s="38">
        <f>C11+C15+C21+C27+C28</f>
        <v>2969983784.3453693</v>
      </c>
      <c r="D10" s="242">
        <f>IF(C10=0,0,C10/B10)*100</f>
        <v>73.544725570757947</v>
      </c>
      <c r="E10" s="243"/>
      <c r="F10" s="38">
        <f t="shared" ref="F10:G10" si="0">F11+F15+F21+F27+F28</f>
        <v>2942737172.5999994</v>
      </c>
      <c r="G10" s="38">
        <f t="shared" si="0"/>
        <v>2279874040.9443898</v>
      </c>
      <c r="H10" s="242">
        <f>IF(G10=0,0,G10/F10)*100</f>
        <v>77.474606368942233</v>
      </c>
      <c r="I10" s="243"/>
      <c r="J10" s="38">
        <f t="shared" ref="J10:K10" si="1">J11+J15+J21+J27+J28</f>
        <v>1365647217.8819001</v>
      </c>
      <c r="K10" s="38">
        <f t="shared" si="1"/>
        <v>928791342.0857091</v>
      </c>
      <c r="L10" s="242">
        <f>IF(J10=0,0,K10/J10)*100</f>
        <v>68.011074157662151</v>
      </c>
      <c r="M10" s="38"/>
      <c r="N10" s="38">
        <f>N11+N15+N21+N27+N28</f>
        <v>130331400</v>
      </c>
      <c r="O10" s="38">
        <f>O11+O15+O21+O27+O28</f>
        <v>125354074.36110999</v>
      </c>
      <c r="P10" s="242">
        <f>IF(N10=0,0,O10/N10)*100</f>
        <v>96.181023422682472</v>
      </c>
      <c r="R10" s="38">
        <f>R11+R15+R21+R27+R28</f>
        <v>647261347.79999995</v>
      </c>
      <c r="S10" s="38">
        <f>S11+S15+S21+S27+S28</f>
        <v>627510169.97000015</v>
      </c>
      <c r="T10" s="242">
        <f>IF(R10=0,0,S10/R10)*100</f>
        <v>96.948500339602731</v>
      </c>
      <c r="U10" s="242"/>
      <c r="X10"/>
      <c r="Y10"/>
      <c r="Z10" s="38">
        <f>Z11+Z15+Z21+Z27+Z28</f>
        <v>0</v>
      </c>
      <c r="AA10" s="38"/>
    </row>
    <row r="11" spans="1:27" s="68" customFormat="1" ht="12.75" customHeight="1">
      <c r="A11" s="245" t="s">
        <v>368</v>
      </c>
      <c r="B11" s="136">
        <f>SUM(B12:B14)</f>
        <v>1077496129.8899999</v>
      </c>
      <c r="C11" s="136">
        <f>SUM(C12:C14)</f>
        <v>732588337.34335971</v>
      </c>
      <c r="D11" s="246">
        <f t="shared" ref="D11:D28" si="2">IF(C11=0,0,C11/B11)*100</f>
        <v>67.989881079029828</v>
      </c>
      <c r="E11" s="70"/>
      <c r="F11" s="136">
        <f t="shared" ref="F11:G11" si="3">SUM(F12:F14)</f>
        <v>959772708.99999952</v>
      </c>
      <c r="G11" s="136">
        <f t="shared" si="3"/>
        <v>632603320.02350986</v>
      </c>
      <c r="H11" s="246">
        <f t="shared" ref="H11:H27" si="4">IF(G11=0,0,G11/F11)*100</f>
        <v>65.911784539344538</v>
      </c>
      <c r="I11" s="70"/>
      <c r="J11" s="136">
        <f t="shared" ref="J11:K11" si="5">SUM(J12:J14)</f>
        <v>117723420.89000008</v>
      </c>
      <c r="K11" s="136">
        <f t="shared" si="5"/>
        <v>99985017.319849953</v>
      </c>
      <c r="L11" s="246">
        <f t="shared" ref="L11:L27" si="6">IF(J11=0,0,K11/J11)*100</f>
        <v>84.932137177083263</v>
      </c>
      <c r="M11" s="136"/>
      <c r="N11" s="247">
        <f>SUM(N12:N14)</f>
        <v>0</v>
      </c>
      <c r="O11" s="247">
        <f>SUM(O12:O14)</f>
        <v>0</v>
      </c>
      <c r="P11" s="248">
        <f t="shared" ref="P11:P27" si="7">IF(N11=0,0,O11/N11)*100</f>
        <v>0</v>
      </c>
      <c r="Q11" s="249"/>
      <c r="R11" s="247">
        <f>SUM(R12:R14)</f>
        <v>0</v>
      </c>
      <c r="S11" s="247">
        <f>SUM(S12:S14)</f>
        <v>0</v>
      </c>
      <c r="T11" s="248">
        <f t="shared" ref="T11:T27" si="8">IF(R11=0,0,S11/R11)*100</f>
        <v>0</v>
      </c>
      <c r="U11" s="248"/>
      <c r="X11"/>
      <c r="Y11"/>
      <c r="Z11" s="136">
        <f>SUM(Z12:Z14)</f>
        <v>0</v>
      </c>
      <c r="AA11" s="136"/>
    </row>
    <row r="12" spans="1:27">
      <c r="A12" s="250" t="s">
        <v>369</v>
      </c>
      <c r="B12" s="41">
        <f t="shared" ref="B12:C14" si="9">SUM(F12,J12,N12,R12)</f>
        <v>725902457.48999977</v>
      </c>
      <c r="C12" s="41">
        <f t="shared" si="9"/>
        <v>439972507.46029985</v>
      </c>
      <c r="D12" s="251">
        <f t="shared" si="2"/>
        <v>60.610417132574732</v>
      </c>
      <c r="E12" s="252"/>
      <c r="F12" s="41">
        <v>611242355.99999964</v>
      </c>
      <c r="G12" s="41">
        <v>341341359.41071987</v>
      </c>
      <c r="H12" s="251">
        <f t="shared" si="4"/>
        <v>55.843865540417504</v>
      </c>
      <c r="I12" s="252"/>
      <c r="J12" s="48">
        <v>114660101.49000007</v>
      </c>
      <c r="K12" s="48">
        <v>98631148.049579948</v>
      </c>
      <c r="L12" s="251">
        <f t="shared" si="6"/>
        <v>86.020461143741386</v>
      </c>
      <c r="M12" s="41"/>
      <c r="N12" s="56"/>
      <c r="O12" s="56"/>
      <c r="P12" s="253">
        <f t="shared" si="7"/>
        <v>0</v>
      </c>
      <c r="Q12" s="2"/>
      <c r="R12" s="56"/>
      <c r="S12" s="56"/>
      <c r="T12" s="253">
        <f t="shared" si="8"/>
        <v>0</v>
      </c>
      <c r="U12" s="253"/>
      <c r="V12" t="s">
        <v>370</v>
      </c>
      <c r="X12"/>
      <c r="Z12" s="41"/>
      <c r="AA12" s="41"/>
    </row>
    <row r="13" spans="1:27">
      <c r="A13" s="250" t="s">
        <v>371</v>
      </c>
      <c r="B13" s="41">
        <f t="shared" si="9"/>
        <v>143304893.69999999</v>
      </c>
      <c r="C13" s="41">
        <f t="shared" si="9"/>
        <v>122949688.27895002</v>
      </c>
      <c r="D13" s="251">
        <f t="shared" si="2"/>
        <v>85.79587556607639</v>
      </c>
      <c r="E13" s="215"/>
      <c r="F13" s="41">
        <v>143304893.69999999</v>
      </c>
      <c r="G13" s="41">
        <v>122949688.27895002</v>
      </c>
      <c r="H13" s="251">
        <f t="shared" si="4"/>
        <v>85.79587556607639</v>
      </c>
      <c r="I13" s="215"/>
      <c r="J13" s="48">
        <v>0</v>
      </c>
      <c r="K13" s="48">
        <v>0</v>
      </c>
      <c r="L13" s="251">
        <f t="shared" si="6"/>
        <v>0</v>
      </c>
      <c r="M13" s="41"/>
      <c r="N13" s="56"/>
      <c r="O13" s="56"/>
      <c r="P13" s="253">
        <f t="shared" si="7"/>
        <v>0</v>
      </c>
      <c r="Q13" s="2"/>
      <c r="R13" s="56"/>
      <c r="S13" s="56"/>
      <c r="T13" s="253">
        <f t="shared" si="8"/>
        <v>0</v>
      </c>
      <c r="U13" s="253"/>
      <c r="V13" t="s">
        <v>372</v>
      </c>
      <c r="X13"/>
      <c r="Z13" s="41"/>
      <c r="AA13" s="41"/>
    </row>
    <row r="14" spans="1:27">
      <c r="A14" s="250" t="s">
        <v>373</v>
      </c>
      <c r="B14" s="41">
        <f t="shared" si="9"/>
        <v>208288778.70000002</v>
      </c>
      <c r="C14" s="41">
        <f t="shared" si="9"/>
        <v>169666141.60410991</v>
      </c>
      <c r="D14" s="251">
        <f t="shared" si="2"/>
        <v>81.457168582509865</v>
      </c>
      <c r="E14" s="215"/>
      <c r="F14" s="41">
        <v>205225459.30000001</v>
      </c>
      <c r="G14" s="41">
        <v>168312272.33383992</v>
      </c>
      <c r="H14" s="251">
        <f t="shared" si="4"/>
        <v>82.013349078585733</v>
      </c>
      <c r="I14" s="215"/>
      <c r="J14" s="48">
        <v>3063319.4</v>
      </c>
      <c r="K14" s="48">
        <v>1353869.27027</v>
      </c>
      <c r="L14" s="251">
        <f t="shared" si="6"/>
        <v>44.196151085975558</v>
      </c>
      <c r="M14" s="41"/>
      <c r="N14" s="56"/>
      <c r="O14" s="56"/>
      <c r="P14" s="253">
        <f t="shared" si="7"/>
        <v>0</v>
      </c>
      <c r="Q14" s="2"/>
      <c r="R14" s="56"/>
      <c r="S14" s="56"/>
      <c r="T14" s="253">
        <f t="shared" si="8"/>
        <v>0</v>
      </c>
      <c r="U14" s="253"/>
      <c r="V14" t="s">
        <v>374</v>
      </c>
      <c r="X14"/>
      <c r="Z14" s="41"/>
    </row>
    <row r="15" spans="1:27" s="68" customFormat="1" ht="15" customHeight="1">
      <c r="A15" s="245" t="s">
        <v>375</v>
      </c>
      <c r="B15" s="136">
        <f>SUM(B16:B20)</f>
        <v>2768068214.4000001</v>
      </c>
      <c r="C15" s="136">
        <f>SUM(C16:C20)</f>
        <v>2460009239.7017994</v>
      </c>
      <c r="D15" s="246">
        <f t="shared" si="2"/>
        <v>88.870976044028779</v>
      </c>
      <c r="E15" s="70"/>
      <c r="F15" s="136">
        <f t="shared" ref="F15:G15" si="10">SUM(F16:F20)</f>
        <v>1293922638.8</v>
      </c>
      <c r="G15" s="136">
        <f t="shared" si="10"/>
        <v>1085264920.74313</v>
      </c>
      <c r="H15" s="246">
        <f t="shared" si="4"/>
        <v>83.874019064201406</v>
      </c>
      <c r="I15" s="70"/>
      <c r="J15" s="136">
        <f t="shared" ref="J15:K15" si="11">SUM(J16:J20)</f>
        <v>696552827.80000007</v>
      </c>
      <c r="K15" s="136">
        <f t="shared" si="11"/>
        <v>621880074.62755919</v>
      </c>
      <c r="L15" s="246">
        <f t="shared" si="6"/>
        <v>89.2796712335103</v>
      </c>
      <c r="M15" s="136"/>
      <c r="N15" s="247">
        <f>SUM(N16:N20)</f>
        <v>130331400</v>
      </c>
      <c r="O15" s="247">
        <f>SUM(O16:O20)</f>
        <v>125354074.36110999</v>
      </c>
      <c r="P15" s="248">
        <f t="shared" si="7"/>
        <v>96.181023422682472</v>
      </c>
      <c r="Q15" s="249"/>
      <c r="R15" s="247">
        <f>SUM(R16:R20)</f>
        <v>647261347.79999995</v>
      </c>
      <c r="S15" s="247">
        <f>SUM(S16:S20)</f>
        <v>627510169.97000015</v>
      </c>
      <c r="T15" s="248">
        <f t="shared" si="8"/>
        <v>96.948500339602731</v>
      </c>
      <c r="U15" s="248"/>
      <c r="X15"/>
      <c r="Y15"/>
      <c r="Z15" s="136">
        <f>SUM(Z16:Z20)</f>
        <v>0</v>
      </c>
    </row>
    <row r="16" spans="1:27">
      <c r="A16" s="250" t="s">
        <v>376</v>
      </c>
      <c r="B16" s="41">
        <f t="shared" ref="B16:C20" si="12">SUM(F16,J16,N16,R16)</f>
        <v>1171848183.0599999</v>
      </c>
      <c r="C16" s="41">
        <f t="shared" si="12"/>
        <v>1033422381.4627492</v>
      </c>
      <c r="D16" s="251">
        <f t="shared" si="2"/>
        <v>88.187394613201093</v>
      </c>
      <c r="E16" s="215"/>
      <c r="F16" s="41">
        <v>718841116.39999986</v>
      </c>
      <c r="G16" s="41">
        <v>613639717.94047999</v>
      </c>
      <c r="H16" s="251">
        <f t="shared" si="4"/>
        <v>85.365138963339376</v>
      </c>
      <c r="I16" s="215"/>
      <c r="J16" s="48">
        <v>453007066.66000021</v>
      </c>
      <c r="K16" s="48">
        <v>419782663.52226931</v>
      </c>
      <c r="L16" s="251">
        <f t="shared" si="6"/>
        <v>92.665809082694267</v>
      </c>
      <c r="M16" s="41"/>
      <c r="N16" s="56"/>
      <c r="O16" s="56"/>
      <c r="P16" s="253">
        <f t="shared" si="7"/>
        <v>0</v>
      </c>
      <c r="Q16" s="2"/>
      <c r="R16" s="56"/>
      <c r="S16" s="56"/>
      <c r="T16" s="253">
        <f t="shared" si="8"/>
        <v>0</v>
      </c>
      <c r="U16" s="253"/>
      <c r="V16" t="s">
        <v>377</v>
      </c>
      <c r="X16"/>
      <c r="Z16" s="41"/>
    </row>
    <row r="17" spans="1:26">
      <c r="A17" s="250" t="s">
        <v>378</v>
      </c>
      <c r="B17" s="41">
        <f t="shared" si="12"/>
        <v>337068084.64999998</v>
      </c>
      <c r="C17" s="41">
        <f t="shared" si="12"/>
        <v>281064235.83219993</v>
      </c>
      <c r="D17" s="251">
        <f t="shared" si="2"/>
        <v>83.385003989341641</v>
      </c>
      <c r="E17" s="215"/>
      <c r="F17" s="41">
        <v>291247136.60000002</v>
      </c>
      <c r="G17" s="41">
        <v>236633155.13031003</v>
      </c>
      <c r="H17" s="251">
        <f t="shared" si="4"/>
        <v>81.248234023087747</v>
      </c>
      <c r="I17" s="215"/>
      <c r="J17" s="48">
        <v>45820948.049999975</v>
      </c>
      <c r="K17" s="48">
        <v>44431080.701889925</v>
      </c>
      <c r="L17" s="251">
        <f t="shared" si="6"/>
        <v>96.966742489497548</v>
      </c>
      <c r="M17" s="41"/>
      <c r="N17" s="56"/>
      <c r="O17" s="56"/>
      <c r="P17" s="253">
        <f t="shared" si="7"/>
        <v>0</v>
      </c>
      <c r="Q17" s="2"/>
      <c r="R17" s="56"/>
      <c r="S17" s="56"/>
      <c r="T17" s="253">
        <f t="shared" si="8"/>
        <v>0</v>
      </c>
      <c r="U17" s="253"/>
      <c r="V17" t="s">
        <v>379</v>
      </c>
      <c r="X17"/>
      <c r="Z17" s="41"/>
    </row>
    <row r="18" spans="1:26">
      <c r="A18" s="250" t="s">
        <v>380</v>
      </c>
      <c r="B18" s="41">
        <f t="shared" si="12"/>
        <v>1090322245.3</v>
      </c>
      <c r="C18" s="41">
        <f t="shared" si="12"/>
        <v>1041170106.9947801</v>
      </c>
      <c r="D18" s="251">
        <f t="shared" si="2"/>
        <v>95.491962260047643</v>
      </c>
      <c r="E18" s="215"/>
      <c r="F18" s="41">
        <v>187345209.79999998</v>
      </c>
      <c r="G18" s="41">
        <v>183434721.03609994</v>
      </c>
      <c r="H18" s="251">
        <f t="shared" si="4"/>
        <v>97.912682812613852</v>
      </c>
      <c r="I18" s="215"/>
      <c r="J18" s="48">
        <v>125384287.69999997</v>
      </c>
      <c r="K18" s="48">
        <v>104871141.62756997</v>
      </c>
      <c r="L18" s="251">
        <f t="shared" si="6"/>
        <v>83.639779394440026</v>
      </c>
      <c r="M18" s="41"/>
      <c r="N18" s="56">
        <f>'Eco-Report-diff '!AH101</f>
        <v>130331400</v>
      </c>
      <c r="O18" s="56">
        <f>'Eco-Report-diff '!AI101</f>
        <v>125354074.36110999</v>
      </c>
      <c r="P18" s="253">
        <f t="shared" si="7"/>
        <v>96.181023422682472</v>
      </c>
      <c r="Q18" s="2"/>
      <c r="R18" s="56">
        <f>'Eco-Report-diff '!AP101</f>
        <v>647261347.79999995</v>
      </c>
      <c r="S18" s="56">
        <f>'Eco-Report-diff '!AQ101</f>
        <v>627510169.97000015</v>
      </c>
      <c r="T18" s="253">
        <f t="shared" si="8"/>
        <v>96.948500339602731</v>
      </c>
      <c r="U18" s="253"/>
      <c r="V18" t="s">
        <v>381</v>
      </c>
      <c r="X18"/>
      <c r="Z18" s="41"/>
    </row>
    <row r="19" spans="1:26">
      <c r="A19" s="250" t="s">
        <v>382</v>
      </c>
      <c r="B19" s="41">
        <f t="shared" si="12"/>
        <v>66971808.869999982</v>
      </c>
      <c r="C19" s="41">
        <f t="shared" si="12"/>
        <v>34570279.437909998</v>
      </c>
      <c r="D19" s="251">
        <f t="shared" si="2"/>
        <v>51.619151432828858</v>
      </c>
      <c r="E19" s="215"/>
      <c r="F19" s="41">
        <v>24735533.299999997</v>
      </c>
      <c r="G19" s="41">
        <v>8902835.8466599993</v>
      </c>
      <c r="H19" s="251"/>
      <c r="I19" s="215"/>
      <c r="J19" s="48">
        <v>42236275.569999985</v>
      </c>
      <c r="K19" s="48">
        <v>25667443.591249999</v>
      </c>
      <c r="L19" s="251">
        <f t="shared" si="6"/>
        <v>60.7710865715663</v>
      </c>
      <c r="M19" s="41"/>
      <c r="N19" s="56"/>
      <c r="O19" s="56"/>
      <c r="P19" s="253">
        <f t="shared" si="7"/>
        <v>0</v>
      </c>
      <c r="Q19" s="2"/>
      <c r="R19" s="56"/>
      <c r="S19" s="56"/>
      <c r="T19" s="253">
        <f t="shared" si="8"/>
        <v>0</v>
      </c>
      <c r="U19" s="253"/>
      <c r="V19" t="s">
        <v>383</v>
      </c>
      <c r="X19"/>
      <c r="Z19" s="41"/>
    </row>
    <row r="20" spans="1:26">
      <c r="A20" s="250" t="s">
        <v>384</v>
      </c>
      <c r="B20" s="41">
        <f t="shared" si="12"/>
        <v>101857892.52000001</v>
      </c>
      <c r="C20" s="41">
        <f t="shared" si="12"/>
        <v>69782235.974160016</v>
      </c>
      <c r="D20" s="251">
        <f t="shared" si="2"/>
        <v>68.509404865664308</v>
      </c>
      <c r="E20" s="215"/>
      <c r="F20" s="41">
        <v>71753642.700000003</v>
      </c>
      <c r="G20" s="41">
        <v>42654490.78957998</v>
      </c>
      <c r="H20" s="251">
        <f t="shared" si="4"/>
        <v>59.445749629628189</v>
      </c>
      <c r="I20" s="215"/>
      <c r="J20" s="48">
        <v>30104249.820000011</v>
      </c>
      <c r="K20" s="48">
        <v>27127745.184580028</v>
      </c>
      <c r="L20" s="251">
        <f t="shared" si="6"/>
        <v>90.112676272562297</v>
      </c>
      <c r="M20" s="41"/>
      <c r="N20" s="56"/>
      <c r="O20" s="56"/>
      <c r="P20" s="253">
        <f t="shared" si="7"/>
        <v>0</v>
      </c>
      <c r="Q20" s="2"/>
      <c r="R20" s="56"/>
      <c r="S20" s="56"/>
      <c r="T20" s="253">
        <f t="shared" si="8"/>
        <v>0</v>
      </c>
      <c r="U20" s="253"/>
      <c r="V20" t="s">
        <v>385</v>
      </c>
      <c r="X20"/>
      <c r="Z20" s="41"/>
    </row>
    <row r="21" spans="1:26" ht="12" customHeight="1">
      <c r="A21" s="245" t="s">
        <v>386</v>
      </c>
      <c r="B21" s="136">
        <f>SUM(B22:B26)</f>
        <v>425166178.10000002</v>
      </c>
      <c r="C21" s="136">
        <f>SUM(C22:C26)</f>
        <v>277564225.92316997</v>
      </c>
      <c r="D21" s="246">
        <f t="shared" si="2"/>
        <v>65.283703224833246</v>
      </c>
      <c r="E21" s="215"/>
      <c r="F21" s="136">
        <f t="shared" ref="F21:G21" si="13">SUM(F22:F26)</f>
        <v>363881441.10000002</v>
      </c>
      <c r="G21" s="136">
        <f t="shared" si="13"/>
        <v>256768202.26765001</v>
      </c>
      <c r="H21" s="246">
        <f t="shared" si="4"/>
        <v>70.563698300042262</v>
      </c>
      <c r="I21" s="215"/>
      <c r="J21" s="136">
        <f t="shared" ref="J21:K21" si="14">SUM(J22:J26)</f>
        <v>61284737.000000007</v>
      </c>
      <c r="K21" s="136">
        <f t="shared" si="14"/>
        <v>20796023.65552</v>
      </c>
      <c r="L21" s="246">
        <f t="shared" si="6"/>
        <v>33.933446847491567</v>
      </c>
      <c r="M21" s="41"/>
      <c r="N21" s="247">
        <f>SUM(N22:N26)</f>
        <v>0</v>
      </c>
      <c r="O21" s="247">
        <f>SUM(O22:O26)</f>
        <v>0</v>
      </c>
      <c r="P21" s="248">
        <f t="shared" si="7"/>
        <v>0</v>
      </c>
      <c r="Q21" s="2"/>
      <c r="R21" s="247">
        <f>SUM(R22:R26)</f>
        <v>0</v>
      </c>
      <c r="S21" s="247">
        <f>SUM(S22:S26)</f>
        <v>0</v>
      </c>
      <c r="T21" s="248">
        <f t="shared" si="8"/>
        <v>0</v>
      </c>
      <c r="U21" s="248"/>
      <c r="X21"/>
      <c r="Z21" s="136">
        <f>SUM(Z22:Z26)</f>
        <v>0</v>
      </c>
    </row>
    <row r="22" spans="1:26">
      <c r="A22" s="250" t="s">
        <v>387</v>
      </c>
      <c r="B22" s="41">
        <f t="shared" ref="B22:C27" si="15">SUM(F22,J22,N22,R22)</f>
        <v>108698916.29999998</v>
      </c>
      <c r="C22" s="41">
        <f t="shared" si="15"/>
        <v>65333540.330559999</v>
      </c>
      <c r="D22" s="251">
        <f t="shared" si="2"/>
        <v>60.105052151803292</v>
      </c>
      <c r="E22" s="215"/>
      <c r="F22" s="41">
        <v>108698916.29999998</v>
      </c>
      <c r="G22" s="41">
        <v>65333540.330559999</v>
      </c>
      <c r="H22" s="251">
        <f t="shared" si="4"/>
        <v>60.105052151803292</v>
      </c>
      <c r="I22" s="215"/>
      <c r="J22" s="48">
        <v>0</v>
      </c>
      <c r="K22" s="48">
        <v>0</v>
      </c>
      <c r="L22" s="251">
        <f t="shared" si="6"/>
        <v>0</v>
      </c>
      <c r="M22" s="41"/>
      <c r="N22" s="56"/>
      <c r="O22" s="56"/>
      <c r="P22" s="253">
        <f t="shared" si="7"/>
        <v>0</v>
      </c>
      <c r="Q22" s="2"/>
      <c r="R22" s="56"/>
      <c r="S22" s="56"/>
      <c r="T22" s="253">
        <f t="shared" si="8"/>
        <v>0</v>
      </c>
      <c r="U22" s="253"/>
      <c r="V22" t="s">
        <v>388</v>
      </c>
      <c r="X22"/>
      <c r="Z22" s="41"/>
    </row>
    <row r="23" spans="1:26">
      <c r="A23" s="250" t="s">
        <v>389</v>
      </c>
      <c r="B23" s="41">
        <f t="shared" si="15"/>
        <v>79528341.359999985</v>
      </c>
      <c r="C23" s="41">
        <f t="shared" si="15"/>
        <v>66018296.526380002</v>
      </c>
      <c r="D23" s="251">
        <f t="shared" si="2"/>
        <v>83.01228894933918</v>
      </c>
      <c r="E23" s="215"/>
      <c r="F23" s="41">
        <v>76760368.899999991</v>
      </c>
      <c r="G23" s="41">
        <v>64397058.299120001</v>
      </c>
      <c r="H23" s="251">
        <f t="shared" si="4"/>
        <v>83.893627951441502</v>
      </c>
      <c r="I23" s="215"/>
      <c r="J23" s="48">
        <v>2767972.4600000004</v>
      </c>
      <c r="K23" s="48">
        <v>1621238.2272599998</v>
      </c>
      <c r="L23" s="251">
        <f t="shared" si="6"/>
        <v>58.571327955336649</v>
      </c>
      <c r="M23" s="41"/>
      <c r="N23" s="56"/>
      <c r="O23" s="56"/>
      <c r="P23" s="253">
        <f t="shared" si="7"/>
        <v>0</v>
      </c>
      <c r="Q23" s="2"/>
      <c r="R23" s="56"/>
      <c r="S23" s="56"/>
      <c r="T23" s="253">
        <f t="shared" si="8"/>
        <v>0</v>
      </c>
      <c r="U23" s="253"/>
      <c r="V23" t="s">
        <v>390</v>
      </c>
      <c r="X23"/>
      <c r="Z23" s="41"/>
    </row>
    <row r="24" spans="1:26">
      <c r="A24" s="250" t="s">
        <v>391</v>
      </c>
      <c r="B24" s="41">
        <f t="shared" si="15"/>
        <v>26369276.300000001</v>
      </c>
      <c r="C24" s="41">
        <f t="shared" si="15"/>
        <v>18634503.792599998</v>
      </c>
      <c r="D24" s="251">
        <f t="shared" si="2"/>
        <v>70.667482795498628</v>
      </c>
      <c r="E24" s="215"/>
      <c r="F24" s="41">
        <v>26369276.300000001</v>
      </c>
      <c r="G24" s="41">
        <v>18634503.792599998</v>
      </c>
      <c r="H24" s="251">
        <f t="shared" si="4"/>
        <v>70.667482795498628</v>
      </c>
      <c r="I24" s="215"/>
      <c r="J24" s="48">
        <v>0</v>
      </c>
      <c r="K24" s="48">
        <v>0</v>
      </c>
      <c r="L24" s="251">
        <f t="shared" si="6"/>
        <v>0</v>
      </c>
      <c r="M24" s="41"/>
      <c r="N24" s="56"/>
      <c r="O24" s="56"/>
      <c r="P24" s="253">
        <f t="shared" si="7"/>
        <v>0</v>
      </c>
      <c r="Q24" s="2"/>
      <c r="R24" s="56"/>
      <c r="S24" s="56"/>
      <c r="T24" s="253">
        <f t="shared" si="8"/>
        <v>0</v>
      </c>
      <c r="U24" s="253"/>
      <c r="V24" t="s">
        <v>392</v>
      </c>
      <c r="X24"/>
      <c r="Z24" s="41"/>
    </row>
    <row r="25" spans="1:26">
      <c r="A25" s="250" t="s">
        <v>393</v>
      </c>
      <c r="B25" s="41">
        <f t="shared" si="15"/>
        <v>82627391.5</v>
      </c>
      <c r="C25" s="41">
        <f t="shared" si="15"/>
        <v>57989498.599229999</v>
      </c>
      <c r="D25" s="251">
        <f t="shared" si="2"/>
        <v>70.18193064854286</v>
      </c>
      <c r="E25" s="215"/>
      <c r="F25" s="41">
        <v>45565804.399999999</v>
      </c>
      <c r="G25" s="41">
        <v>52727991.851980001</v>
      </c>
      <c r="H25" s="251">
        <f t="shared" si="4"/>
        <v>115.71833866709925</v>
      </c>
      <c r="I25" s="215"/>
      <c r="J25" s="48">
        <v>37061587.100000001</v>
      </c>
      <c r="K25" s="48">
        <v>5261506.74725</v>
      </c>
      <c r="L25" s="251">
        <f t="shared" si="6"/>
        <v>14.196657938725995</v>
      </c>
      <c r="M25" s="41"/>
      <c r="N25" s="56"/>
      <c r="O25" s="56"/>
      <c r="P25" s="253">
        <f t="shared" si="7"/>
        <v>0</v>
      </c>
      <c r="Q25" s="2"/>
      <c r="R25" s="56"/>
      <c r="S25" s="56"/>
      <c r="T25" s="253">
        <f t="shared" si="8"/>
        <v>0</v>
      </c>
      <c r="U25" s="253"/>
      <c r="V25" t="s">
        <v>394</v>
      </c>
      <c r="X25"/>
      <c r="Z25" s="41"/>
    </row>
    <row r="26" spans="1:26">
      <c r="A26" s="250" t="s">
        <v>395</v>
      </c>
      <c r="B26" s="41">
        <f t="shared" si="15"/>
        <v>127942252.64000002</v>
      </c>
      <c r="C26" s="41">
        <f t="shared" si="15"/>
        <v>69588386.674400002</v>
      </c>
      <c r="D26" s="251">
        <f t="shared" si="2"/>
        <v>54.390465415835429</v>
      </c>
      <c r="E26" s="215"/>
      <c r="F26" s="41">
        <v>106487075.20000002</v>
      </c>
      <c r="G26" s="41">
        <v>55675107.993390009</v>
      </c>
      <c r="H26" s="254">
        <f t="shared" si="4"/>
        <v>52.283441806269082</v>
      </c>
      <c r="I26" s="255"/>
      <c r="J26" s="48">
        <v>21455177.440000005</v>
      </c>
      <c r="K26" s="48">
        <v>13913278.68101</v>
      </c>
      <c r="L26" s="254">
        <f t="shared" si="6"/>
        <v>64.848117522769826</v>
      </c>
      <c r="M26" s="41"/>
      <c r="N26" s="56"/>
      <c r="O26" s="56"/>
      <c r="P26" s="253">
        <f t="shared" si="7"/>
        <v>0</v>
      </c>
      <c r="Q26" s="2"/>
      <c r="R26" s="56"/>
      <c r="S26" s="56"/>
      <c r="T26" s="253">
        <f t="shared" si="8"/>
        <v>0</v>
      </c>
      <c r="U26" s="253"/>
      <c r="V26" t="s">
        <v>396</v>
      </c>
      <c r="X26"/>
      <c r="Z26" s="41"/>
    </row>
    <row r="27" spans="1:26" s="68" customFormat="1" ht="15" customHeight="1">
      <c r="A27" s="245" t="s">
        <v>397</v>
      </c>
      <c r="B27" s="136">
        <f t="shared" si="15"/>
        <v>815246615.89190006</v>
      </c>
      <c r="C27" s="136">
        <f t="shared" si="15"/>
        <v>491367824.39288002</v>
      </c>
      <c r="D27" s="136">
        <f t="shared" si="2"/>
        <v>60.272292434518285</v>
      </c>
      <c r="E27" s="70"/>
      <c r="F27" s="136">
        <v>325160383.70000011</v>
      </c>
      <c r="G27" s="136">
        <v>305237597.9101001</v>
      </c>
      <c r="H27" s="246">
        <f t="shared" si="4"/>
        <v>93.872935699239051</v>
      </c>
      <c r="I27" s="70"/>
      <c r="J27" s="136">
        <v>490086232.1918999</v>
      </c>
      <c r="K27" s="136">
        <v>186130226.48277992</v>
      </c>
      <c r="L27" s="246">
        <f t="shared" si="6"/>
        <v>37.979076794366698</v>
      </c>
      <c r="M27" s="136"/>
      <c r="N27" s="247"/>
      <c r="O27" s="247"/>
      <c r="P27" s="248">
        <f t="shared" si="7"/>
        <v>0</v>
      </c>
      <c r="Q27" s="249"/>
      <c r="R27" s="56"/>
      <c r="S27" s="56"/>
      <c r="T27" s="248">
        <f t="shared" si="8"/>
        <v>0</v>
      </c>
      <c r="U27" s="248"/>
      <c r="V27" t="s">
        <v>398</v>
      </c>
      <c r="W27" s="234" t="s">
        <v>334</v>
      </c>
      <c r="X27"/>
      <c r="Y27"/>
      <c r="Z27" s="136"/>
    </row>
    <row r="28" spans="1:26" ht="14.25" customHeight="1">
      <c r="A28" s="256" t="s">
        <v>399</v>
      </c>
      <c r="B28" s="257">
        <f>'Eco-Report-diff '!J199</f>
        <v>-1047640246.96</v>
      </c>
      <c r="C28" s="257">
        <f>'Eco-Report-diff '!K199</f>
        <v>-991545843.01583993</v>
      </c>
      <c r="D28" s="257">
        <f t="shared" si="2"/>
        <v>94.645642518323186</v>
      </c>
      <c r="E28" s="70"/>
      <c r="F28" s="257"/>
      <c r="G28" s="257"/>
      <c r="H28" s="258"/>
      <c r="I28" s="70"/>
      <c r="J28" s="257"/>
      <c r="K28" s="257"/>
      <c r="L28" s="258"/>
      <c r="M28" s="41"/>
      <c r="N28" s="259"/>
      <c r="O28" s="259"/>
      <c r="P28" s="260"/>
      <c r="Q28" s="2"/>
      <c r="R28" s="259"/>
      <c r="S28" s="259"/>
      <c r="T28" s="260"/>
      <c r="U28" s="261"/>
    </row>
    <row r="29" spans="1:26" ht="34.5" customHeight="1">
      <c r="A29" s="164"/>
      <c r="B29" s="70"/>
      <c r="C29" s="70"/>
      <c r="D29" s="70"/>
      <c r="E29" s="70"/>
      <c r="F29" s="70"/>
      <c r="G29" s="70"/>
      <c r="H29" s="262"/>
      <c r="I29" s="70"/>
      <c r="J29" s="70"/>
      <c r="K29" s="70"/>
      <c r="L29" s="262"/>
      <c r="M29" s="41"/>
      <c r="N29" s="70"/>
      <c r="O29" s="70"/>
      <c r="P29" s="262"/>
      <c r="R29" s="70"/>
      <c r="S29" s="70"/>
      <c r="T29" s="262"/>
      <c r="U29" s="262"/>
    </row>
    <row r="30" spans="1:26" ht="12.75" hidden="1" customHeight="1">
      <c r="B30" s="41"/>
      <c r="C30" s="41"/>
      <c r="D30" s="41"/>
      <c r="E30" s="215"/>
      <c r="F30" s="41"/>
      <c r="G30" s="41"/>
      <c r="H30" s="41"/>
      <c r="I30" s="215"/>
      <c r="J30" s="41"/>
      <c r="K30" s="41"/>
      <c r="L30" s="41"/>
      <c r="M30" s="41"/>
      <c r="N30" s="41"/>
      <c r="O30" s="41"/>
      <c r="P30" s="41"/>
    </row>
    <row r="31" spans="1:26" s="263" customFormat="1" ht="12.75" hidden="1" customHeight="1">
      <c r="A31" s="263" t="s">
        <v>400</v>
      </c>
      <c r="B31" s="264"/>
      <c r="C31" s="264"/>
      <c r="D31" s="264"/>
      <c r="E31" s="265"/>
      <c r="F31" s="264"/>
      <c r="G31" s="264"/>
      <c r="H31" s="264"/>
      <c r="I31" s="265"/>
      <c r="J31" s="264"/>
      <c r="K31" s="264"/>
      <c r="L31" s="264"/>
      <c r="M31" s="264"/>
      <c r="N31" s="264"/>
      <c r="O31" s="264"/>
      <c r="P31" s="264"/>
      <c r="W31"/>
    </row>
    <row r="32" spans="1:26" ht="12.75" hidden="1" customHeight="1">
      <c r="A32" s="8" t="s">
        <v>401</v>
      </c>
      <c r="B32" s="41"/>
      <c r="C32" s="41"/>
      <c r="F32" s="215"/>
      <c r="G32" s="215"/>
      <c r="H32" s="41"/>
      <c r="I32" s="215"/>
      <c r="J32" s="41"/>
      <c r="K32" s="41"/>
      <c r="L32" s="41"/>
      <c r="M32" s="41"/>
      <c r="N32" s="41"/>
      <c r="O32" s="41"/>
      <c r="P32" s="41"/>
    </row>
    <row r="33" spans="1:16" ht="12.75" hidden="1" customHeight="1">
      <c r="A33" s="8" t="s">
        <v>402</v>
      </c>
      <c r="B33" s="129"/>
      <c r="C33" s="129"/>
      <c r="D33" s="41"/>
      <c r="E33" s="215"/>
      <c r="F33" s="63"/>
      <c r="G33" s="63"/>
      <c r="H33" s="41"/>
      <c r="I33" s="215"/>
      <c r="J33" s="41"/>
      <c r="K33" s="41"/>
      <c r="L33" s="41"/>
      <c r="M33" s="41"/>
      <c r="N33" s="41"/>
      <c r="O33" s="41"/>
      <c r="P33" s="41"/>
    </row>
    <row r="34" spans="1:16" ht="12.75" hidden="1" customHeight="1">
      <c r="A34" s="8" t="s">
        <v>403</v>
      </c>
      <c r="B34" s="257"/>
      <c r="C34" s="257"/>
      <c r="D34" s="41"/>
      <c r="E34" s="215"/>
      <c r="F34" s="63"/>
      <c r="G34" s="63"/>
      <c r="H34" s="41"/>
      <c r="I34" s="215"/>
      <c r="J34" s="41"/>
      <c r="K34" s="41"/>
      <c r="L34" s="41"/>
      <c r="M34" s="41"/>
      <c r="N34" s="41"/>
      <c r="O34" s="41"/>
      <c r="P34" s="41"/>
    </row>
    <row r="35" spans="1:16" ht="12.75" hidden="1" customHeight="1">
      <c r="A35" s="8" t="s">
        <v>404</v>
      </c>
      <c r="B35" s="257"/>
      <c r="C35" s="257"/>
      <c r="D35" s="41"/>
      <c r="E35" s="215"/>
      <c r="F35" s="63"/>
      <c r="G35" s="63"/>
      <c r="H35" s="41"/>
      <c r="I35" s="215"/>
      <c r="J35" s="41"/>
      <c r="K35" s="41"/>
      <c r="L35" s="41"/>
      <c r="M35" s="41"/>
      <c r="N35" s="41"/>
      <c r="O35" s="41"/>
      <c r="P35" s="41"/>
    </row>
    <row r="36" spans="1:16" ht="12.75" hidden="1" customHeight="1">
      <c r="A36" s="8" t="s">
        <v>405</v>
      </c>
      <c r="B36" s="9"/>
      <c r="C36" s="9"/>
      <c r="D36" s="41"/>
      <c r="E36" s="215"/>
      <c r="F36" s="266"/>
      <c r="G36" s="41"/>
      <c r="H36" s="41"/>
      <c r="I36" s="215"/>
      <c r="J36" s="41"/>
      <c r="K36" s="41"/>
      <c r="L36" s="41"/>
      <c r="M36" s="41"/>
      <c r="N36" s="41"/>
      <c r="O36" s="41"/>
      <c r="P36" s="41"/>
    </row>
    <row r="37" spans="1:16" ht="12.75" hidden="1" customHeight="1">
      <c r="A37" s="8" t="s">
        <v>406</v>
      </c>
      <c r="B37" s="9"/>
      <c r="C37" s="9"/>
      <c r="D37" s="41"/>
      <c r="E37" s="215"/>
      <c r="F37" s="41"/>
      <c r="G37" s="41"/>
      <c r="H37" s="41"/>
      <c r="I37" s="215"/>
      <c r="J37" s="41"/>
      <c r="K37" s="41"/>
      <c r="L37" s="41"/>
      <c r="M37" s="41"/>
      <c r="N37" s="41"/>
      <c r="O37" s="41"/>
      <c r="P37" s="41"/>
    </row>
    <row r="38" spans="1:16" ht="12.75" hidden="1" customHeight="1">
      <c r="A38" s="8" t="s">
        <v>407</v>
      </c>
      <c r="B38" s="9"/>
      <c r="C38" s="9"/>
      <c r="D38" s="41"/>
      <c r="E38" s="215"/>
      <c r="F38" s="41"/>
      <c r="G38" s="41"/>
      <c r="H38" s="41"/>
      <c r="I38" s="215"/>
      <c r="J38" s="41"/>
      <c r="K38" s="41"/>
      <c r="L38" s="41"/>
      <c r="M38" s="41"/>
      <c r="N38" s="41"/>
      <c r="O38" s="41"/>
      <c r="P38" s="41"/>
    </row>
    <row r="39" spans="1:16" ht="12.75" hidden="1" customHeight="1">
      <c r="A39" s="8" t="s">
        <v>408</v>
      </c>
      <c r="B39" s="9"/>
      <c r="C39" s="9"/>
      <c r="D39" s="41"/>
      <c r="E39" s="215"/>
      <c r="F39" s="41"/>
      <c r="G39" s="41"/>
      <c r="H39" s="41"/>
      <c r="I39" s="215"/>
      <c r="J39" s="41"/>
      <c r="K39" s="41"/>
      <c r="L39" s="41"/>
      <c r="M39" s="41"/>
      <c r="N39" s="41"/>
      <c r="O39" s="41"/>
      <c r="P39" s="41"/>
    </row>
    <row r="40" spans="1:16" ht="12.75" hidden="1" customHeight="1">
      <c r="A40" s="8" t="s">
        <v>409</v>
      </c>
      <c r="B40" s="9"/>
      <c r="C40" s="9"/>
      <c r="D40" s="41"/>
      <c r="E40" s="215"/>
      <c r="F40" s="41"/>
      <c r="G40" s="41"/>
      <c r="H40" s="41"/>
      <c r="I40" s="215"/>
      <c r="J40" s="41"/>
      <c r="K40" s="41"/>
      <c r="L40" s="41"/>
      <c r="M40" s="41"/>
      <c r="N40" s="41"/>
      <c r="O40" s="41"/>
      <c r="P40" s="41"/>
    </row>
    <row r="41" spans="1:16" ht="12.75" hidden="1" customHeight="1">
      <c r="A41" s="8" t="s">
        <v>410</v>
      </c>
      <c r="B41" s="41"/>
      <c r="C41" s="9"/>
      <c r="D41" s="41"/>
      <c r="E41" s="215"/>
      <c r="F41" s="41"/>
      <c r="G41" s="41"/>
      <c r="H41" s="41"/>
      <c r="I41" s="215"/>
      <c r="J41" s="41"/>
      <c r="K41" s="41"/>
      <c r="L41" s="41"/>
      <c r="M41" s="41"/>
      <c r="N41" s="41"/>
      <c r="O41" s="41"/>
      <c r="P41" s="41"/>
    </row>
    <row r="42" spans="1:16" ht="12.75" hidden="1" customHeight="1">
      <c r="A42" s="8" t="s">
        <v>411</v>
      </c>
      <c r="B42" s="252"/>
      <c r="C42" s="252"/>
      <c r="D42" s="41"/>
      <c r="E42" s="215"/>
      <c r="F42" s="41"/>
      <c r="G42" s="41"/>
      <c r="H42" s="41"/>
      <c r="I42" s="215"/>
      <c r="J42" s="41"/>
      <c r="K42" s="41"/>
      <c r="L42" s="41"/>
      <c r="M42" s="41"/>
      <c r="N42" s="41"/>
      <c r="O42" s="41"/>
      <c r="P42" s="41"/>
    </row>
    <row r="43" spans="1:16" ht="12.75" hidden="1" customHeight="1">
      <c r="B43" s="41"/>
      <c r="C43" s="41"/>
      <c r="D43" s="41"/>
      <c r="E43" s="41"/>
      <c r="F43" s="41"/>
      <c r="G43" s="41"/>
      <c r="H43" s="41"/>
      <c r="I43" s="215"/>
      <c r="J43" s="41"/>
      <c r="K43" s="41"/>
      <c r="L43" s="41"/>
      <c r="M43" s="41"/>
      <c r="N43" s="41"/>
      <c r="O43" s="41"/>
      <c r="P43" s="41"/>
    </row>
    <row r="44" spans="1:16" ht="12.75" hidden="1" customHeight="1">
      <c r="B44" s="41"/>
      <c r="C44" s="41"/>
      <c r="F44" s="267"/>
      <c r="G44" s="267"/>
      <c r="J44" s="41"/>
      <c r="K44" s="41"/>
    </row>
    <row r="45" spans="1:16" ht="12.75" hidden="1" customHeight="1">
      <c r="B45" s="216"/>
      <c r="C45" s="216"/>
    </row>
    <row r="46" spans="1:16" ht="12.75" hidden="1" customHeight="1"/>
    <row r="47" spans="1:16" ht="12.75" hidden="1" customHeight="1"/>
    <row r="48" spans="1:16" ht="12.75" hidden="1" customHeight="1"/>
    <row r="49" spans="1:21">
      <c r="B49" s="41"/>
      <c r="C49" s="41"/>
      <c r="G49" s="268"/>
    </row>
    <row r="50" spans="1:21">
      <c r="A50" s="316" t="s">
        <v>359</v>
      </c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225"/>
    </row>
    <row r="51" spans="1:21">
      <c r="B51" s="41"/>
      <c r="C51" s="41"/>
      <c r="J51" s="268"/>
      <c r="K51" s="268"/>
    </row>
    <row r="52" spans="1:21">
      <c r="B52" s="233">
        <f>B10-'Eco-Report-diff '!J101</f>
        <v>0</v>
      </c>
      <c r="C52" s="233">
        <f>C10-'Eco-Report-diff '!K101</f>
        <v>0</v>
      </c>
    </row>
    <row r="53" spans="1:21">
      <c r="B53" s="269"/>
      <c r="C53" s="269"/>
      <c r="F53" s="41"/>
      <c r="G53" s="41"/>
      <c r="J53" s="48"/>
      <c r="K53" s="48"/>
    </row>
    <row r="54" spans="1:21">
      <c r="B54" s="41"/>
      <c r="C54" s="41"/>
    </row>
    <row r="55" spans="1:21">
      <c r="F55" s="270"/>
    </row>
    <row r="58" spans="1:21">
      <c r="K58" s="41"/>
    </row>
  </sheetData>
  <autoFilter ref="A8:Z28"/>
  <mergeCells count="6">
    <mergeCell ref="A50:T50"/>
    <mergeCell ref="B7:D7"/>
    <mergeCell ref="F7:H7"/>
    <mergeCell ref="J7:L7"/>
    <mergeCell ref="N7:P7"/>
    <mergeCell ref="R7:T7"/>
  </mergeCells>
  <printOptions horizontalCentered="1"/>
  <pageMargins left="0.28000000000000003" right="0.2" top="0.86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4">
    <tabColor indexed="35"/>
    <pageSetUpPr fitToPage="1"/>
  </sheetPr>
  <dimension ref="A2:AK63"/>
  <sheetViews>
    <sheetView workbookViewId="0">
      <selection activeCell="A2" sqref="A2:XFD7"/>
    </sheetView>
  </sheetViews>
  <sheetFormatPr defaultRowHeight="12.75"/>
  <cols>
    <col min="1" max="1" width="4" style="8" customWidth="1"/>
    <col min="2" max="2" width="14.85546875" style="8" customWidth="1"/>
    <col min="3" max="3" width="10.5703125" style="8" customWidth="1"/>
    <col min="4" max="4" width="11.28515625" style="8" bestFit="1" customWidth="1"/>
    <col min="5" max="5" width="6.5703125" style="8" customWidth="1"/>
    <col min="6" max="6" width="2.42578125" style="8" customWidth="1"/>
    <col min="7" max="7" width="10.7109375" style="8" bestFit="1" customWidth="1"/>
    <col min="8" max="8" width="10.28515625" style="8" customWidth="1"/>
    <col min="9" max="9" width="5.85546875" style="8" customWidth="1"/>
    <col min="10" max="10" width="2" style="8" customWidth="1"/>
    <col min="11" max="12" width="9" style="8" customWidth="1"/>
    <col min="13" max="13" width="5.85546875" style="8" customWidth="1"/>
    <col min="14" max="14" width="1.140625" style="164" customWidth="1"/>
    <col min="15" max="16" width="9.28515625" style="8" customWidth="1"/>
    <col min="17" max="17" width="6.7109375" style="8" customWidth="1"/>
    <col min="18" max="18" width="1.7109375" style="8" customWidth="1"/>
    <col min="19" max="20" width="9.28515625" style="8" customWidth="1"/>
    <col min="21" max="21" width="6.7109375" style="8" customWidth="1"/>
    <col min="22" max="22" width="1.7109375" style="8" customWidth="1"/>
    <col min="23" max="23" width="9.28515625" style="8" customWidth="1"/>
    <col min="24" max="24" width="9.85546875" style="8" customWidth="1"/>
    <col min="25" max="25" width="5.85546875" style="8" customWidth="1"/>
    <col min="26" max="26" width="1.5703125" style="8" customWidth="1"/>
    <col min="27" max="27" width="7.85546875" style="8" customWidth="1"/>
    <col min="28" max="28" width="0.5703125" style="8" customWidth="1"/>
    <col min="29" max="29" width="9.28515625" style="8" customWidth="1"/>
    <col min="30" max="30" width="9.5703125" style="8" customWidth="1"/>
    <col min="31" max="31" width="4" style="8" customWidth="1"/>
    <col min="32" max="32" width="10.7109375" style="8" bestFit="1" customWidth="1"/>
    <col min="33" max="33" width="10.28515625" style="8" bestFit="1" customWidth="1"/>
    <col min="34" max="34" width="3.5703125" style="8" customWidth="1"/>
    <col min="35" max="36" width="10.7109375" style="8" bestFit="1" customWidth="1"/>
    <col min="37" max="40" width="9.140625" style="8" customWidth="1"/>
    <col min="41" max="16384" width="9.140625" style="8"/>
  </cols>
  <sheetData>
    <row r="2" spans="1:37">
      <c r="X2" s="271"/>
    </row>
    <row r="3" spans="1:37" ht="18">
      <c r="H3" s="272" t="s">
        <v>412</v>
      </c>
      <c r="N3" s="8"/>
      <c r="P3" s="272" t="str">
        <f>LOOKUP('[1]Report-Date'!$B$2,'[1]Report-Date'!$A$20:$A$31,'[1]Report-Date'!$C$20:$C$31)</f>
        <v>( 2014 ОНЫ ЭХНИЙ ХАГАС ЖИЛ )</v>
      </c>
      <c r="R3" s="273"/>
      <c r="S3" s="274"/>
    </row>
    <row r="4" spans="1:37">
      <c r="F4" s="275"/>
      <c r="L4" s="41"/>
      <c r="O4" s="271"/>
      <c r="P4" s="271"/>
      <c r="Q4" s="271"/>
      <c r="R4" s="271"/>
      <c r="S4" s="271"/>
      <c r="T4" s="271"/>
      <c r="U4" s="271"/>
      <c r="V4" s="271"/>
      <c r="W4" s="271"/>
    </row>
    <row r="5" spans="1:37">
      <c r="F5" s="275"/>
      <c r="K5" s="41"/>
    </row>
    <row r="6" spans="1:37">
      <c r="F6" s="275"/>
      <c r="K6" s="41"/>
    </row>
    <row r="7" spans="1:37" ht="37.5" customHeight="1" thickBot="1">
      <c r="A7" s="276"/>
      <c r="B7" s="276"/>
      <c r="C7" s="327" t="s">
        <v>413</v>
      </c>
      <c r="D7" s="327"/>
      <c r="E7" s="327"/>
      <c r="F7" s="277"/>
      <c r="G7" s="327" t="s">
        <v>414</v>
      </c>
      <c r="H7" s="327"/>
      <c r="I7" s="327"/>
      <c r="J7" s="278"/>
      <c r="K7" s="327" t="s">
        <v>415</v>
      </c>
      <c r="L7" s="327"/>
      <c r="M7" s="327"/>
      <c r="N7" s="279"/>
      <c r="O7" s="323" t="s">
        <v>416</v>
      </c>
      <c r="P7" s="323"/>
      <c r="Q7" s="323"/>
      <c r="R7" s="280"/>
      <c r="S7" s="323" t="s">
        <v>417</v>
      </c>
      <c r="T7" s="323"/>
      <c r="U7" s="323"/>
      <c r="V7" s="280"/>
      <c r="W7" s="323" t="s">
        <v>418</v>
      </c>
      <c r="X7" s="323"/>
      <c r="Y7" s="323"/>
      <c r="Z7" s="278"/>
      <c r="AA7" s="320" t="s">
        <v>419</v>
      </c>
      <c r="AC7" s="323" t="s">
        <v>420</v>
      </c>
      <c r="AD7" s="323"/>
      <c r="AE7" s="280"/>
    </row>
    <row r="8" spans="1:37">
      <c r="A8" s="164"/>
      <c r="B8" s="281"/>
      <c r="C8" s="282"/>
      <c r="D8" s="283"/>
      <c r="E8" s="283"/>
      <c r="F8" s="283"/>
      <c r="G8" s="282"/>
      <c r="H8" s="283"/>
      <c r="I8" s="283"/>
      <c r="J8" s="278"/>
      <c r="K8" s="282"/>
      <c r="L8" s="283"/>
      <c r="M8" s="283"/>
      <c r="N8" s="283"/>
      <c r="O8" s="282"/>
      <c r="P8" s="283"/>
      <c r="Q8" s="283"/>
      <c r="R8" s="283"/>
      <c r="S8" s="282"/>
      <c r="T8" s="283"/>
      <c r="U8" s="283"/>
      <c r="V8" s="283"/>
      <c r="W8" s="283"/>
      <c r="X8" s="283"/>
      <c r="Y8" s="283"/>
      <c r="Z8" s="278"/>
      <c r="AA8" s="321"/>
      <c r="AC8" s="324" t="s">
        <v>421</v>
      </c>
      <c r="AD8" s="324" t="s">
        <v>422</v>
      </c>
      <c r="AE8" s="284"/>
    </row>
    <row r="9" spans="1:37" ht="24" customHeight="1">
      <c r="A9" s="285"/>
      <c r="B9" s="286"/>
      <c r="C9" s="287" t="s">
        <v>17</v>
      </c>
      <c r="D9" s="287" t="s">
        <v>18</v>
      </c>
      <c r="E9" s="288" t="s">
        <v>258</v>
      </c>
      <c r="F9" s="289"/>
      <c r="G9" s="287" t="s">
        <v>17</v>
      </c>
      <c r="H9" s="287" t="s">
        <v>18</v>
      </c>
      <c r="I9" s="288" t="s">
        <v>258</v>
      </c>
      <c r="J9" s="278"/>
      <c r="K9" s="287" t="s">
        <v>423</v>
      </c>
      <c r="L9" s="287" t="s">
        <v>424</v>
      </c>
      <c r="M9" s="288" t="s">
        <v>258</v>
      </c>
      <c r="N9" s="290"/>
      <c r="O9" s="287" t="s">
        <v>423</v>
      </c>
      <c r="P9" s="287" t="s">
        <v>424</v>
      </c>
      <c r="Q9" s="288" t="s">
        <v>258</v>
      </c>
      <c r="R9" s="240"/>
      <c r="S9" s="287" t="s">
        <v>423</v>
      </c>
      <c r="T9" s="287" t="s">
        <v>424</v>
      </c>
      <c r="U9" s="288" t="s">
        <v>258</v>
      </c>
      <c r="V9" s="240"/>
      <c r="W9" s="287" t="s">
        <v>255</v>
      </c>
      <c r="X9" s="287" t="s">
        <v>256</v>
      </c>
      <c r="Y9" s="288" t="s">
        <v>258</v>
      </c>
      <c r="Z9" s="278"/>
      <c r="AA9" s="322"/>
      <c r="AC9" s="325"/>
      <c r="AD9" s="325"/>
      <c r="AE9" s="284"/>
      <c r="AF9" s="8" t="s">
        <v>425</v>
      </c>
      <c r="AI9" s="8" t="s">
        <v>426</v>
      </c>
    </row>
    <row r="10" spans="1:37" ht="16.5" customHeight="1">
      <c r="C10" s="164"/>
      <c r="D10" s="164"/>
      <c r="E10" s="164"/>
      <c r="F10" s="275"/>
      <c r="H10" s="164"/>
      <c r="I10" s="164"/>
      <c r="K10" s="164" t="s">
        <v>366</v>
      </c>
      <c r="L10" s="164"/>
      <c r="M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AA10" s="164"/>
      <c r="AC10" s="164"/>
      <c r="AD10" s="164"/>
      <c r="AE10" s="164"/>
    </row>
    <row r="11" spans="1:37" ht="18" customHeight="1">
      <c r="A11" s="291" t="s">
        <v>427</v>
      </c>
      <c r="B11" s="8" t="s">
        <v>332</v>
      </c>
      <c r="C11" s="41">
        <f>INDEX('[1]Local-Plan'!$C11:$N11,'[1]Report-Date'!$B$2)</f>
        <v>2454003.6</v>
      </c>
      <c r="D11" s="41">
        <f>INDEX('[1]Local-Actual'!$C11:$N11,'[1]Report-Date'!$B$2)</f>
        <v>3276182.01834</v>
      </c>
      <c r="E11" s="124">
        <f>IF(C11=0,0,(D11/C11)*100)</f>
        <v>133.50355387987204</v>
      </c>
      <c r="G11" s="41">
        <f>INDEX('[1]Local-Plan'!$Q11:$AB11,'[1]Report-Date'!$B$2)</f>
        <v>35254224.496660002</v>
      </c>
      <c r="H11" s="41">
        <f>INDEX('[1]Local-Actual'!$Q11:$AB11,'[1]Report-Date'!$B$2)</f>
        <v>30334200.916580003</v>
      </c>
      <c r="I11" s="124">
        <f>IF(G11=0,0,(H11/G11)*100)</f>
        <v>86.044158819757541</v>
      </c>
      <c r="K11" s="41">
        <f>INDEX('[1]Local-Plan'!$AE11:$AP11,'[1]Report-Date'!$B$2)</f>
        <v>6299010.3107700003</v>
      </c>
      <c r="L11" s="41">
        <f>INDEX('[1]Local-Actual'!$AE11:$AP11,'[1]Report-Date'!$B$2)</f>
        <v>6299010.2999999998</v>
      </c>
      <c r="M11" s="124">
        <f>IF(K11=0,0,(L11/K11)*100)</f>
        <v>99.999999829020751</v>
      </c>
      <c r="N11" s="292"/>
      <c r="O11" s="41">
        <f>INDEX('[1]Local-Plan'!$AS11:$BD11,'[1]Report-Date'!$B$2)</f>
        <v>20641568.899999999</v>
      </c>
      <c r="P11" s="41">
        <f>INDEX('[1]Local-Actual'!$AS11:$BD11,'[1]Report-Date'!$B$2)</f>
        <v>20641568.899999999</v>
      </c>
      <c r="Q11" s="124">
        <f t="shared" ref="Q11:Q31" si="0">IF(O11=0,0,(P11/O11)*100)</f>
        <v>100</v>
      </c>
      <c r="R11" s="41"/>
      <c r="S11" s="41">
        <f>INDEX('[1]Local-Plan'!$BG11:$BR11,'[1]Report-Date'!$B$2)</f>
        <v>4779296.2966599995</v>
      </c>
      <c r="T11" s="41">
        <f>INDEX('[1]Local-Actual'!$BG11:$BR11,'[1]Report-Date'!$B$2)</f>
        <v>3286266.1072300002</v>
      </c>
      <c r="U11" s="124">
        <f t="shared" ref="U11:U32" si="1">IF(S11=0,0,(T11/S11)*100)</f>
        <v>68.760459767405507</v>
      </c>
      <c r="V11" s="41"/>
      <c r="W11" s="41">
        <f>INDEX('[1]Local-Plan'!$BV11:$CF11,'[1]Report-Date'!$B$2)</f>
        <v>0</v>
      </c>
      <c r="X11" s="41">
        <f>INDEX('[1]Local-Actual'!$BU11:$CF11,'[1]Report-Date'!$B$2)</f>
        <v>0</v>
      </c>
      <c r="Y11" s="124">
        <f>IF(W11=0,0,(X11/W11)*100)</f>
        <v>0</v>
      </c>
      <c r="AA11" s="41">
        <f>INDEX('[1]Local-Actual'!$CI11:$CT11,'[1]Report-Date'!$B$2)</f>
        <v>2959.7040000000002</v>
      </c>
      <c r="AB11" s="8">
        <v>0</v>
      </c>
      <c r="AC11" s="41">
        <f>INDEX('[1]Local-Actual'!$CW11:$DH11,'[1]Report-Date'!$B$2)</f>
        <v>3158684.9365599998</v>
      </c>
      <c r="AD11" s="41">
        <f>INDEX('[1]Local-Actual'!$DK11:$DV11,'[1]Report-Date'!$B$2)</f>
        <v>1702756.1488399999</v>
      </c>
      <c r="AE11" s="41"/>
      <c r="AF11" s="41">
        <f t="shared" ref="AF11:AG32" si="2">G11+W11</f>
        <v>35254224.496660002</v>
      </c>
      <c r="AG11" s="41">
        <f t="shared" si="2"/>
        <v>30334200.916580003</v>
      </c>
      <c r="AI11" s="41">
        <f>SUM(C11,K11,O11,S11)</f>
        <v>34173879.107429996</v>
      </c>
      <c r="AJ11" s="41">
        <f>SUM(D11,L11,P11,T11)</f>
        <v>33503027.325569998</v>
      </c>
      <c r="AK11" s="41"/>
    </row>
    <row r="12" spans="1:37">
      <c r="A12" s="291" t="s">
        <v>428</v>
      </c>
      <c r="B12" s="8" t="s">
        <v>335</v>
      </c>
      <c r="C12" s="41">
        <f>INDEX('[1]Local-Plan'!$C12:$N12,'[1]Report-Date'!$B$2)</f>
        <v>2376571.5</v>
      </c>
      <c r="D12" s="41">
        <f>INDEX('[1]Local-Actual'!$C12:$N12,'[1]Report-Date'!$B$2)</f>
        <v>2978837.4646999999</v>
      </c>
      <c r="E12" s="124">
        <f t="shared" ref="E12:E32" si="3">IF(C12=0,0,(D12/C12)*100)</f>
        <v>125.34179866669275</v>
      </c>
      <c r="G12" s="41">
        <f>INDEX('[1]Local-Plan'!$Q12:$AB12,'[1]Report-Date'!$B$2)</f>
        <v>37639520.257210001</v>
      </c>
      <c r="H12" s="41">
        <f>INDEX('[1]Local-Actual'!$Q12:$AB12,'[1]Report-Date'!$B$2)</f>
        <v>35680089.899410002</v>
      </c>
      <c r="I12" s="124">
        <f t="shared" ref="I12:I32" si="4">IF(G12=0,0,(H12/G12)*100)</f>
        <v>94.794220690353612</v>
      </c>
      <c r="K12" s="41">
        <f>INDEX('[1]Local-Plan'!$AE12:$AP12,'[1]Report-Date'!$B$2)</f>
        <v>6070627.6409999998</v>
      </c>
      <c r="L12" s="41">
        <f>INDEX('[1]Local-Actual'!$AE12:$AP12,'[1]Report-Date'!$B$2)</f>
        <v>6070627.5999999996</v>
      </c>
      <c r="M12" s="124">
        <f t="shared" ref="M12:M32" si="5">IF(K12=0,0,(L12/K12)*100)</f>
        <v>99.99999932461678</v>
      </c>
      <c r="N12" s="292"/>
      <c r="O12" s="41">
        <f>INDEX('[1]Local-Plan'!$AS12:$BD12,'[1]Report-Date'!$B$2)</f>
        <v>24522968.300000001</v>
      </c>
      <c r="P12" s="41">
        <f>INDEX('[1]Local-Actual'!$AS12:$BD12,'[1]Report-Date'!$B$2)</f>
        <v>24522968.300000001</v>
      </c>
      <c r="Q12" s="124">
        <f t="shared" si="0"/>
        <v>100</v>
      </c>
      <c r="R12" s="41"/>
      <c r="S12" s="41">
        <f>INDEX('[1]Local-Plan'!$BG12:$BR12,'[1]Report-Date'!$B$2)</f>
        <v>4126826.25721</v>
      </c>
      <c r="T12" s="41">
        <f>INDEX('[1]Local-Actual'!$BG12:$BR12,'[1]Report-Date'!$B$2)</f>
        <v>2807859.2870500004</v>
      </c>
      <c r="U12" s="124">
        <f t="shared" si="1"/>
        <v>68.039193124362214</v>
      </c>
      <c r="V12" s="41"/>
      <c r="W12" s="41">
        <f>INDEX('[1]Local-Plan'!$BU12:$CF12,'[1]Report-Date'!$B$2)</f>
        <v>0</v>
      </c>
      <c r="X12" s="41">
        <f>INDEX('[1]Local-Actual'!$BU12:$CF12,'[1]Report-Date'!$B$2)</f>
        <v>0</v>
      </c>
      <c r="Y12" s="124">
        <f t="shared" ref="Y12:Y32" si="6">IF(W12=0,0,(X12/W12)*100)</f>
        <v>0</v>
      </c>
      <c r="AA12" s="41">
        <f>INDEX('[1]Local-Actual'!$CI12:$CT12,'[1]Report-Date'!$B$2)</f>
        <v>3949.7849999999999</v>
      </c>
      <c r="AC12" s="41">
        <f>INDEX('[1]Local-Actual'!$CW12:$DH12,'[1]Report-Date'!$B$2)</f>
        <v>4068762.64946</v>
      </c>
      <c r="AD12" s="41">
        <f>INDEX('[1]Local-Actual'!$DK12:$DV12,'[1]Report-Date'!$B$2)</f>
        <v>536316.72005</v>
      </c>
      <c r="AE12" s="41"/>
      <c r="AF12" s="41">
        <f t="shared" si="2"/>
        <v>37639520.257210001</v>
      </c>
      <c r="AG12" s="41">
        <f t="shared" si="2"/>
        <v>35680089.899410002</v>
      </c>
      <c r="AI12" s="41">
        <f t="shared" ref="AI12:AJ32" si="7">SUM(C12,K12,O12,S12)</f>
        <v>37096993.698210001</v>
      </c>
      <c r="AJ12" s="41">
        <f t="shared" si="7"/>
        <v>36380292.651750006</v>
      </c>
      <c r="AK12" s="41"/>
    </row>
    <row r="13" spans="1:37">
      <c r="A13" s="291" t="s">
        <v>429</v>
      </c>
      <c r="B13" s="8" t="s">
        <v>336</v>
      </c>
      <c r="C13" s="41">
        <f>INDEX('[1]Local-Plan'!$C13:$N13,'[1]Report-Date'!$B$2)</f>
        <v>3321903.2</v>
      </c>
      <c r="D13" s="41">
        <f>INDEX('[1]Local-Actual'!$C13:$N13,'[1]Report-Date'!$B$2)</f>
        <v>3037086.27489</v>
      </c>
      <c r="E13" s="124">
        <f t="shared" si="3"/>
        <v>91.426091973119512</v>
      </c>
      <c r="G13" s="41">
        <f>INDEX('[1]Local-Plan'!$Q13:$AB13,'[1]Report-Date'!$B$2)</f>
        <v>41040064.266989999</v>
      </c>
      <c r="H13" s="41">
        <f>INDEX('[1]Local-Actual'!$Q13:$AB13,'[1]Report-Date'!$B$2)</f>
        <v>30435720.233169999</v>
      </c>
      <c r="I13" s="124">
        <f t="shared" si="4"/>
        <v>74.160995546126728</v>
      </c>
      <c r="K13" s="41">
        <f>INDEX('[1]Local-Plan'!$AE13:$AP13,'[1]Report-Date'!$B$2)</f>
        <v>6620306.5117700007</v>
      </c>
      <c r="L13" s="41">
        <f>INDEX('[1]Local-Actual'!$AE13:$AP13,'[1]Report-Date'!$B$2)</f>
        <v>6620306.5</v>
      </c>
      <c r="M13" s="124">
        <f t="shared" si="5"/>
        <v>99.999999822213653</v>
      </c>
      <c r="N13" s="292"/>
      <c r="O13" s="41">
        <f>INDEX('[1]Local-Plan'!$AS13:$BD13,'[1]Report-Date'!$B$2)</f>
        <v>20443280</v>
      </c>
      <c r="P13" s="41">
        <f>INDEX('[1]Local-Actual'!$AS13:$BD13,'[1]Report-Date'!$B$2)</f>
        <v>20443280</v>
      </c>
      <c r="Q13" s="124">
        <f t="shared" si="0"/>
        <v>100</v>
      </c>
      <c r="R13" s="41"/>
      <c r="S13" s="41">
        <f>INDEX('[1]Local-Plan'!$BG13:$BR13,'[1]Report-Date'!$B$2)</f>
        <v>7346514.2769900002</v>
      </c>
      <c r="T13" s="41">
        <f>INDEX('[1]Local-Actual'!$BG13:$BR13,'[1]Report-Date'!$B$2)</f>
        <v>4161898.3356900001</v>
      </c>
      <c r="U13" s="124">
        <f t="shared" si="1"/>
        <v>56.651333935679837</v>
      </c>
      <c r="V13" s="41"/>
      <c r="W13" s="41">
        <f>INDEX('[1]Local-Plan'!$BU13:$CF13,'[1]Report-Date'!$B$2)</f>
        <v>0</v>
      </c>
      <c r="X13" s="41">
        <f>INDEX('[1]Local-Actual'!$BU13:$CF13,'[1]Report-Date'!$B$2)</f>
        <v>0</v>
      </c>
      <c r="Y13" s="124">
        <f t="shared" si="6"/>
        <v>0</v>
      </c>
      <c r="AA13" s="41">
        <f>INDEX('[1]Local-Actual'!$CI13:$CT13,'[1]Report-Date'!$B$2)</f>
        <v>15948.65</v>
      </c>
      <c r="AC13" s="41">
        <f>INDEX('[1]Local-Actual'!$CW13:$DH13,'[1]Report-Date'!$B$2)</f>
        <v>3242754.6025700001</v>
      </c>
      <c r="AD13" s="41">
        <f>INDEX('[1]Local-Actual'!$DK13:$DV13,'[1]Report-Date'!$B$2)</f>
        <v>584116.29855999991</v>
      </c>
      <c r="AE13" s="41"/>
      <c r="AF13" s="41">
        <f t="shared" si="2"/>
        <v>41040064.266989999</v>
      </c>
      <c r="AG13" s="41">
        <f t="shared" si="2"/>
        <v>30435720.233169999</v>
      </c>
      <c r="AI13" s="41">
        <f t="shared" si="7"/>
        <v>37732003.988760002</v>
      </c>
      <c r="AJ13" s="41">
        <f t="shared" si="7"/>
        <v>34262571.110579997</v>
      </c>
      <c r="AK13" s="41"/>
    </row>
    <row r="14" spans="1:37">
      <c r="A14" s="291" t="s">
        <v>430</v>
      </c>
      <c r="B14" s="8" t="s">
        <v>337</v>
      </c>
      <c r="C14" s="41">
        <f>INDEX('[1]Local-Plan'!$C14:$N14,'[1]Report-Date'!$B$2)</f>
        <v>9159250.0999999996</v>
      </c>
      <c r="D14" s="41">
        <f>INDEX('[1]Local-Actual'!$C14:$N14,'[1]Report-Date'!$B$2)</f>
        <v>8574081.61888</v>
      </c>
      <c r="E14" s="124">
        <f t="shared" si="3"/>
        <v>93.611174771611488</v>
      </c>
      <c r="G14" s="41">
        <f>INDEX('[1]Local-Plan'!$Q14:$AB14,'[1]Report-Date'!$B$2)</f>
        <v>28740269.985740002</v>
      </c>
      <c r="H14" s="41">
        <f>INDEX('[1]Local-Actual'!$Q14:$AB14,'[1]Report-Date'!$B$2)</f>
        <v>23625470.52011</v>
      </c>
      <c r="I14" s="124">
        <f t="shared" si="4"/>
        <v>82.203370155646411</v>
      </c>
      <c r="K14" s="41">
        <f>INDEX('[1]Local-Plan'!$AE14:$AP14,'[1]Report-Date'!$B$2)</f>
        <v>1097925.3782000002</v>
      </c>
      <c r="L14" s="41">
        <f>INDEX('[1]Local-Actual'!$AE14:$AP14,'[1]Report-Date'!$B$2)</f>
        <v>1097925.3999999999</v>
      </c>
      <c r="M14" s="124">
        <f t="shared" si="5"/>
        <v>100.00000198556297</v>
      </c>
      <c r="N14" s="292"/>
      <c r="O14" s="41">
        <f>INDEX('[1]Local-Plan'!$AS14:$BD14,'[1]Report-Date'!$B$2)</f>
        <v>13705967.6</v>
      </c>
      <c r="P14" s="41">
        <f>INDEX('[1]Local-Actual'!$AS14:$BD14,'[1]Report-Date'!$B$2)</f>
        <v>13705967.6</v>
      </c>
      <c r="Q14" s="124">
        <f t="shared" si="0"/>
        <v>100</v>
      </c>
      <c r="R14" s="41"/>
      <c r="S14" s="41">
        <f>INDEX('[1]Local-Plan'!$BG14:$BR14,'[1]Report-Date'!$B$2)</f>
        <v>4107057.02574</v>
      </c>
      <c r="T14" s="41">
        <f>INDEX('[1]Local-Actual'!$BG14:$BR14,'[1]Report-Date'!$B$2)</f>
        <v>2900185.77544</v>
      </c>
      <c r="U14" s="124">
        <f t="shared" si="1"/>
        <v>70.614694591864151</v>
      </c>
      <c r="V14" s="41"/>
      <c r="W14" s="41">
        <f>INDEX('[1]Local-Plan'!$BU14:$CF14,'[1]Report-Date'!$B$2)</f>
        <v>0</v>
      </c>
      <c r="X14" s="41">
        <f>INDEX('[1]Local-Actual'!$BU14:$CF14,'[1]Report-Date'!$B$2)</f>
        <v>0</v>
      </c>
      <c r="Y14" s="124">
        <f t="shared" si="6"/>
        <v>0</v>
      </c>
      <c r="AA14" s="41">
        <f>INDEX('[1]Local-Actual'!$CI14:$CT14,'[1]Report-Date'!$B$2)</f>
        <v>17391.88463</v>
      </c>
      <c r="AC14" s="41">
        <f>INDEX('[1]Local-Actual'!$CW14:$DH14,'[1]Report-Date'!$B$2)</f>
        <v>4361956.40319</v>
      </c>
      <c r="AD14" s="41">
        <f>INDEX('[1]Local-Actual'!$DK14:$DV14,'[1]Report-Date'!$B$2)</f>
        <v>5448125.6414899994</v>
      </c>
      <c r="AE14" s="41"/>
      <c r="AF14" s="41">
        <f t="shared" si="2"/>
        <v>28740269.985740002</v>
      </c>
      <c r="AG14" s="41">
        <f t="shared" si="2"/>
        <v>23625470.52011</v>
      </c>
      <c r="AI14" s="41">
        <f t="shared" si="7"/>
        <v>28070200.103939999</v>
      </c>
      <c r="AJ14" s="41">
        <f t="shared" si="7"/>
        <v>26278160.39432</v>
      </c>
      <c r="AK14" s="41"/>
    </row>
    <row r="15" spans="1:37">
      <c r="A15" s="291" t="s">
        <v>431</v>
      </c>
      <c r="B15" s="8" t="s">
        <v>338</v>
      </c>
      <c r="C15" s="41">
        <f>INDEX('[1]Local-Plan'!$C15:$N15,'[1]Report-Date'!$B$2)</f>
        <v>2676211.9</v>
      </c>
      <c r="D15" s="41">
        <f>INDEX('[1]Local-Actual'!$C15:$N15,'[1]Report-Date'!$B$2)</f>
        <v>6266903.1882600002</v>
      </c>
      <c r="E15" s="124">
        <f t="shared" si="3"/>
        <v>234.17066444775915</v>
      </c>
      <c r="G15" s="41">
        <f>INDEX('[1]Local-Plan'!$Q15:$AB15,'[1]Report-Date'!$B$2)</f>
        <v>32979947.02352</v>
      </c>
      <c r="H15" s="41">
        <f>INDEX('[1]Local-Actual'!$Q15:$AB15,'[1]Report-Date'!$B$2)</f>
        <v>27084432.119060002</v>
      </c>
      <c r="I15" s="124">
        <f t="shared" si="4"/>
        <v>82.123940647158861</v>
      </c>
      <c r="K15" s="41">
        <f>INDEX('[1]Local-Plan'!$AE15:$AP15,'[1]Report-Date'!$B$2)</f>
        <v>4678393.5767999999</v>
      </c>
      <c r="L15" s="41">
        <f>INDEX('[1]Local-Actual'!$AE15:$AP15,'[1]Report-Date'!$B$2)</f>
        <v>4678393.5999999996</v>
      </c>
      <c r="M15" s="124">
        <f t="shared" si="5"/>
        <v>100.0000004958967</v>
      </c>
      <c r="N15" s="292"/>
      <c r="O15" s="41">
        <f>INDEX('[1]Local-Plan'!$AS15:$BD15,'[1]Report-Date'!$B$2)</f>
        <v>17092384.5</v>
      </c>
      <c r="P15" s="41">
        <f>INDEX('[1]Local-Actual'!$AS15:$BD15,'[1]Report-Date'!$B$2)</f>
        <v>17092384.5</v>
      </c>
      <c r="Q15" s="124">
        <f t="shared" si="0"/>
        <v>100</v>
      </c>
      <c r="R15" s="41"/>
      <c r="S15" s="41">
        <f>INDEX('[1]Local-Plan'!$BG15:$BR15,'[1]Report-Date'!$B$2)</f>
        <v>5958686.0435200008</v>
      </c>
      <c r="T15" s="41">
        <f>INDEX('[1]Local-Actual'!$BG15:$BR15,'[1]Report-Date'!$B$2)</f>
        <v>4397537.98697</v>
      </c>
      <c r="U15" s="124">
        <f t="shared" si="1"/>
        <v>73.800464646937883</v>
      </c>
      <c r="V15" s="41"/>
      <c r="W15" s="41">
        <f>INDEX('[1]Local-Plan'!$BU15:$CF15,'[1]Report-Date'!$B$2)</f>
        <v>0</v>
      </c>
      <c r="X15" s="41">
        <f>INDEX('[1]Local-Actual'!$BU15:$CF15,'[1]Report-Date'!$B$2)</f>
        <v>0</v>
      </c>
      <c r="Y15" s="124">
        <f t="shared" si="6"/>
        <v>0</v>
      </c>
      <c r="AA15" s="41">
        <f>INDEX('[1]Local-Actual'!$CI15:$CT15,'[1]Report-Date'!$B$2)</f>
        <v>24485.599999999999</v>
      </c>
      <c r="AC15" s="41">
        <f>INDEX('[1]Local-Actual'!$CW15:$DH15,'[1]Report-Date'!$B$2)</f>
        <v>7564686.95022</v>
      </c>
      <c r="AD15" s="41">
        <f>INDEX('[1]Local-Actual'!$DK15:$DV15,'[1]Report-Date'!$B$2)</f>
        <v>3018579.77752</v>
      </c>
      <c r="AE15" s="41"/>
      <c r="AF15" s="41">
        <f t="shared" si="2"/>
        <v>32979947.02352</v>
      </c>
      <c r="AG15" s="41">
        <f t="shared" si="2"/>
        <v>27084432.119060002</v>
      </c>
      <c r="AI15" s="41">
        <f t="shared" si="7"/>
        <v>30405676.020320002</v>
      </c>
      <c r="AJ15" s="41">
        <f t="shared" si="7"/>
        <v>32435219.275229998</v>
      </c>
      <c r="AK15" s="41"/>
    </row>
    <row r="16" spans="1:37">
      <c r="A16" s="291" t="s">
        <v>432</v>
      </c>
      <c r="B16" s="8" t="s">
        <v>339</v>
      </c>
      <c r="C16" s="41">
        <f>INDEX('[1]Local-Plan'!$C16:$N16,'[1]Report-Date'!$B$2)</f>
        <v>2112939.2000000002</v>
      </c>
      <c r="D16" s="41">
        <f>INDEX('[1]Local-Actual'!$C16:$N16,'[1]Report-Date'!$B$2)</f>
        <v>1998465.1144000001</v>
      </c>
      <c r="E16" s="124">
        <f t="shared" si="3"/>
        <v>94.582234756210681</v>
      </c>
      <c r="G16" s="41">
        <f>INDEX('[1]Local-Plan'!$Q16:$AB16,'[1]Report-Date'!$B$2)</f>
        <v>9139858.8314800002</v>
      </c>
      <c r="H16" s="41">
        <f>INDEX('[1]Local-Actual'!$Q16:$AB16,'[1]Report-Date'!$B$2)</f>
        <v>7883602.4389399998</v>
      </c>
      <c r="I16" s="124">
        <f t="shared" si="4"/>
        <v>86.255188228803561</v>
      </c>
      <c r="K16" s="41">
        <f>INDEX('[1]Local-Plan'!$AE16:$AP16,'[1]Report-Date'!$B$2)</f>
        <v>159052.22683</v>
      </c>
      <c r="L16" s="41">
        <f>INDEX('[1]Local-Actual'!$AE16:$AP16,'[1]Report-Date'!$B$2)</f>
        <v>159052.20000000001</v>
      </c>
      <c r="M16" s="124">
        <f t="shared" si="5"/>
        <v>99.999983131327028</v>
      </c>
      <c r="N16" s="292"/>
      <c r="O16" s="41">
        <f>INDEX('[1]Local-Plan'!$AS16:$BD16,'[1]Report-Date'!$B$2)</f>
        <v>3777209.8</v>
      </c>
      <c r="P16" s="41">
        <f>INDEX('[1]Local-Actual'!$AS16:$BD16,'[1]Report-Date'!$B$2)</f>
        <v>3777209.8</v>
      </c>
      <c r="Q16" s="124">
        <f t="shared" si="0"/>
        <v>100</v>
      </c>
      <c r="R16" s="41"/>
      <c r="S16" s="41">
        <f>INDEX('[1]Local-Plan'!$BG16:$BR16,'[1]Report-Date'!$B$2)</f>
        <v>3111856.8314800002</v>
      </c>
      <c r="T16" s="41">
        <f>INDEX('[1]Local-Actual'!$BG16:$BR16,'[1]Report-Date'!$B$2)</f>
        <v>2226498.67356</v>
      </c>
      <c r="U16" s="124">
        <f t="shared" si="1"/>
        <v>71.548878824900058</v>
      </c>
      <c r="V16" s="41"/>
      <c r="W16" s="41">
        <f>INDEX('[1]Local-Plan'!$BU16:$CF16,'[1]Report-Date'!$B$2)</f>
        <v>0</v>
      </c>
      <c r="X16" s="41">
        <f>INDEX('[1]Local-Actual'!$BU16:$CF16,'[1]Report-Date'!$B$2)</f>
        <v>0</v>
      </c>
      <c r="Y16" s="124">
        <f t="shared" si="6"/>
        <v>0</v>
      </c>
      <c r="AA16" s="41">
        <f>INDEX('[1]Local-Actual'!$CI16:$CT16,'[1]Report-Date'!$B$2)</f>
        <v>5923.3097900000002</v>
      </c>
      <c r="AC16" s="41">
        <f>INDEX('[1]Local-Actual'!$CW16:$DH16,'[1]Report-Date'!$B$2)</f>
        <v>972641.34570000006</v>
      </c>
      <c r="AD16" s="41">
        <f>INDEX('[1]Local-Actual'!$DK16:$DV16,'[1]Report-Date'!$B$2)</f>
        <v>535409.42111999996</v>
      </c>
      <c r="AE16" s="41"/>
      <c r="AF16" s="41">
        <f t="shared" si="2"/>
        <v>9139858.8314800002</v>
      </c>
      <c r="AG16" s="41">
        <f t="shared" si="2"/>
        <v>7883602.4389399998</v>
      </c>
      <c r="AI16" s="41">
        <f t="shared" si="7"/>
        <v>9161058.0583100002</v>
      </c>
      <c r="AJ16" s="41">
        <f t="shared" si="7"/>
        <v>8161225.7879599994</v>
      </c>
      <c r="AK16" s="41"/>
    </row>
    <row r="17" spans="1:37">
      <c r="A17" s="291" t="s">
        <v>433</v>
      </c>
      <c r="B17" s="8" t="s">
        <v>340</v>
      </c>
      <c r="C17" s="41">
        <f>INDEX('[1]Local-Plan'!$C17:$N17,'[1]Report-Date'!$B$2)</f>
        <v>9008551.1999999993</v>
      </c>
      <c r="D17" s="41">
        <f>INDEX('[1]Local-Actual'!$C17:$N17,'[1]Report-Date'!$B$2)</f>
        <v>9612478.8105599992</v>
      </c>
      <c r="E17" s="124">
        <f t="shared" si="3"/>
        <v>106.70393714984937</v>
      </c>
      <c r="G17" s="41">
        <f>INDEX('[1]Local-Plan'!$Q17:$AB17,'[1]Report-Date'!$B$2)</f>
        <v>33232690.07361</v>
      </c>
      <c r="H17" s="41">
        <f>INDEX('[1]Local-Actual'!$Q17:$AB17,'[1]Report-Date'!$B$2)</f>
        <v>26894385.732529998</v>
      </c>
      <c r="I17" s="124">
        <f t="shared" si="4"/>
        <v>80.927501423927055</v>
      </c>
      <c r="K17" s="41">
        <f>INDEX('[1]Local-Plan'!$AE17:$AP17,'[1]Report-Date'!$B$2)</f>
        <v>0</v>
      </c>
      <c r="L17" s="41">
        <f>INDEX('[1]Local-Actual'!$AE17:$AP17,'[1]Report-Date'!$B$2)</f>
        <v>0</v>
      </c>
      <c r="M17" s="124">
        <f t="shared" si="5"/>
        <v>0</v>
      </c>
      <c r="N17" s="292"/>
      <c r="O17" s="41">
        <f>INDEX('[1]Local-Plan'!$AS17:$BD17,'[1]Report-Date'!$B$2)</f>
        <v>16697884.800000001</v>
      </c>
      <c r="P17" s="41">
        <f>INDEX('[1]Local-Actual'!$AS17:$BD17,'[1]Report-Date'!$B$2)</f>
        <v>16697884.800000001</v>
      </c>
      <c r="Q17" s="124">
        <f t="shared" si="0"/>
        <v>100</v>
      </c>
      <c r="R17" s="41"/>
      <c r="S17" s="41">
        <f>INDEX('[1]Local-Plan'!$BG17:$BR17,'[1]Report-Date'!$B$2)</f>
        <v>3639493.1736099999</v>
      </c>
      <c r="T17" s="41">
        <f>INDEX('[1]Local-Actual'!$BG17:$BR17,'[1]Report-Date'!$B$2)</f>
        <v>2446175.2273000004</v>
      </c>
      <c r="U17" s="124">
        <f t="shared" si="1"/>
        <v>67.211974596826849</v>
      </c>
      <c r="V17" s="41"/>
      <c r="W17" s="41">
        <f>INDEX('[1]Local-Plan'!$BU17:$CF17,'[1]Report-Date'!$B$2)</f>
        <v>0</v>
      </c>
      <c r="X17" s="41">
        <f>INDEX('[1]Local-Actual'!$BU17:$CF17,'[1]Report-Date'!$B$2)</f>
        <v>0</v>
      </c>
      <c r="Y17" s="124">
        <f t="shared" si="6"/>
        <v>0</v>
      </c>
      <c r="AA17" s="41">
        <f>INDEX('[1]Local-Actual'!$CI17:$CT17,'[1]Report-Date'!$B$2)</f>
        <v>29216.52593</v>
      </c>
      <c r="AC17" s="41">
        <f>INDEX('[1]Local-Actual'!$CW17:$DH17,'[1]Report-Date'!$B$2)</f>
        <v>2598059.2360799997</v>
      </c>
      <c r="AD17" s="41">
        <f>INDEX('[1]Local-Actual'!$DK17:$DV17,'[1]Report-Date'!$B$2)</f>
        <v>362666.52007999999</v>
      </c>
      <c r="AE17" s="41"/>
      <c r="AF17" s="41">
        <f t="shared" si="2"/>
        <v>33232690.07361</v>
      </c>
      <c r="AG17" s="41">
        <f t="shared" si="2"/>
        <v>26894385.732529998</v>
      </c>
      <c r="AI17" s="41">
        <f t="shared" si="7"/>
        <v>29345929.173610002</v>
      </c>
      <c r="AJ17" s="41">
        <f t="shared" si="7"/>
        <v>28756538.837859999</v>
      </c>
      <c r="AK17" s="41"/>
    </row>
    <row r="18" spans="1:37">
      <c r="A18" s="291" t="s">
        <v>434</v>
      </c>
      <c r="B18" s="8" t="s">
        <v>341</v>
      </c>
      <c r="C18" s="41">
        <f>INDEX('[1]Local-Plan'!$C18:$N18,'[1]Report-Date'!$B$2)</f>
        <v>7954500.0999999996</v>
      </c>
      <c r="D18" s="41">
        <f>INDEX('[1]Local-Actual'!$C18:$N18,'[1]Report-Date'!$B$2)</f>
        <v>8227556.4033000004</v>
      </c>
      <c r="E18" s="124">
        <f t="shared" si="3"/>
        <v>103.43272738534506</v>
      </c>
      <c r="G18" s="41">
        <f>INDEX('[1]Local-Plan'!$Q18:$AB18,'[1]Report-Date'!$B$2)</f>
        <v>25275272.284000002</v>
      </c>
      <c r="H18" s="41">
        <f>INDEX('[1]Local-Actual'!$Q18:$AB18,'[1]Report-Date'!$B$2)</f>
        <v>21427687.69734</v>
      </c>
      <c r="I18" s="124">
        <f t="shared" si="4"/>
        <v>84.777277398132583</v>
      </c>
      <c r="K18" s="41">
        <f>INDEX('[1]Local-Plan'!$AE18:$AP18,'[1]Report-Date'!$B$2)</f>
        <v>0</v>
      </c>
      <c r="L18" s="41">
        <f>INDEX('[1]Local-Actual'!$AE18:$AP18,'[1]Report-Date'!$B$2)</f>
        <v>0</v>
      </c>
      <c r="M18" s="124">
        <f t="shared" si="5"/>
        <v>0</v>
      </c>
      <c r="N18" s="292"/>
      <c r="O18" s="41">
        <f>INDEX('[1]Local-Plan'!$AS18:$BD18,'[1]Report-Date'!$B$2)</f>
        <v>12781472.9</v>
      </c>
      <c r="P18" s="41">
        <f>INDEX('[1]Local-Actual'!$AS18:$BD18,'[1]Report-Date'!$B$2)</f>
        <v>12781472.9</v>
      </c>
      <c r="Q18" s="124">
        <f t="shared" si="0"/>
        <v>100</v>
      </c>
      <c r="R18" s="41"/>
      <c r="S18" s="41">
        <f>INDEX('[1]Local-Plan'!$BG18:$BR18,'[1]Report-Date'!$B$2)</f>
        <v>4370103.3839999996</v>
      </c>
      <c r="T18" s="41">
        <f>INDEX('[1]Local-Actual'!$BG18:$BR18,'[1]Report-Date'!$B$2)</f>
        <v>3054182.2247100002</v>
      </c>
      <c r="U18" s="124">
        <f t="shared" si="1"/>
        <v>69.888100036536812</v>
      </c>
      <c r="V18" s="41"/>
      <c r="W18" s="41">
        <f>INDEX('[1]Local-Plan'!$BU18:$CF18,'[1]Report-Date'!$B$2)</f>
        <v>0</v>
      </c>
      <c r="X18" s="41">
        <f>INDEX('[1]Local-Actual'!$BU18:$CF18,'[1]Report-Date'!$B$2)</f>
        <v>0</v>
      </c>
      <c r="Y18" s="124">
        <f t="shared" si="6"/>
        <v>0</v>
      </c>
      <c r="AA18" s="41">
        <f>INDEX('[1]Local-Actual'!$CI18:$CT18,'[1]Report-Date'!$B$2)</f>
        <v>9882.5485000000008</v>
      </c>
      <c r="AC18" s="41">
        <f>INDEX('[1]Local-Actual'!$CW18:$DH18,'[1]Report-Date'!$B$2)</f>
        <v>2461524.4468299998</v>
      </c>
      <c r="AD18" s="41">
        <f>INDEX('[1]Local-Actual'!$DK18:$DV18,'[1]Report-Date'!$B$2)</f>
        <v>2948628.3624999998</v>
      </c>
      <c r="AE18" s="41"/>
      <c r="AF18" s="41">
        <f t="shared" si="2"/>
        <v>25275272.284000002</v>
      </c>
      <c r="AG18" s="41">
        <f t="shared" si="2"/>
        <v>21427687.69734</v>
      </c>
      <c r="AI18" s="41">
        <f t="shared" si="7"/>
        <v>25106076.384</v>
      </c>
      <c r="AJ18" s="41">
        <f t="shared" si="7"/>
        <v>24063211.52801</v>
      </c>
      <c r="AK18" s="41"/>
    </row>
    <row r="19" spans="1:37">
      <c r="A19" s="291" t="s">
        <v>435</v>
      </c>
      <c r="B19" s="8" t="s">
        <v>342</v>
      </c>
      <c r="C19" s="41">
        <f>INDEX('[1]Local-Plan'!$C19:$N19,'[1]Report-Date'!$B$2)</f>
        <v>4664155</v>
      </c>
      <c r="D19" s="41">
        <f>INDEX('[1]Local-Actual'!$C19:$N19,'[1]Report-Date'!$B$2)</f>
        <v>5823040.1184600005</v>
      </c>
      <c r="E19" s="124">
        <f t="shared" si="3"/>
        <v>124.84662534714221</v>
      </c>
      <c r="G19" s="41">
        <f>INDEX('[1]Local-Plan'!$Q19:$AB19,'[1]Report-Date'!$B$2)</f>
        <v>29885220.831380002</v>
      </c>
      <c r="H19" s="41">
        <f>INDEX('[1]Local-Actual'!$Q19:$AB19,'[1]Report-Date'!$B$2)</f>
        <v>26740717.813279998</v>
      </c>
      <c r="I19" s="124">
        <f t="shared" si="4"/>
        <v>89.47806664758447</v>
      </c>
      <c r="K19" s="41">
        <f>INDEX('[1]Local-Plan'!$AE19:$AP19,'[1]Report-Date'!$B$2)</f>
        <v>2947978.3618899998</v>
      </c>
      <c r="L19" s="41">
        <f>INDEX('[1]Local-Actual'!$AE19:$AP19,'[1]Report-Date'!$B$2)</f>
        <v>2947978.4</v>
      </c>
      <c r="M19" s="124">
        <f t="shared" si="5"/>
        <v>100.00000129275033</v>
      </c>
      <c r="N19" s="292"/>
      <c r="O19" s="41">
        <f>INDEX('[1]Local-Plan'!$AS19:$BD19,'[1]Report-Date'!$B$2)</f>
        <v>15991332</v>
      </c>
      <c r="P19" s="41">
        <f>INDEX('[1]Local-Actual'!$AS19:$BD19,'[1]Report-Date'!$B$2)</f>
        <v>15991332</v>
      </c>
      <c r="Q19" s="124">
        <f t="shared" si="0"/>
        <v>100</v>
      </c>
      <c r="R19" s="41"/>
      <c r="S19" s="41">
        <f>INDEX('[1]Local-Plan'!$BG19:$BR19,'[1]Report-Date'!$B$2)</f>
        <v>5109573.5513800001</v>
      </c>
      <c r="T19" s="41">
        <f>INDEX('[1]Local-Actual'!$BG19:$BR19,'[1]Report-Date'!$B$2)</f>
        <v>3642373.9129299996</v>
      </c>
      <c r="U19" s="124">
        <f t="shared" si="1"/>
        <v>71.28528195755716</v>
      </c>
      <c r="V19" s="41"/>
      <c r="W19" s="41">
        <f>INDEX('[1]Local-Plan'!$BU19:$CF19,'[1]Report-Date'!$B$2)</f>
        <v>0</v>
      </c>
      <c r="X19" s="41">
        <f>INDEX('[1]Local-Actual'!$BU19:$CF19,'[1]Report-Date'!$B$2)</f>
        <v>0</v>
      </c>
      <c r="Y19" s="124">
        <f t="shared" si="6"/>
        <v>0</v>
      </c>
      <c r="AA19" s="41">
        <f>INDEX('[1]Local-Actual'!$CI19:$CT19,'[1]Report-Date'!$B$2)</f>
        <v>19168.396780000003</v>
      </c>
      <c r="AC19" s="41">
        <f>INDEX('[1]Local-Actual'!$CW19:$DH19,'[1]Report-Date'!$B$2)</f>
        <v>3451391.8694099998</v>
      </c>
      <c r="AD19" s="41">
        <f>INDEX('[1]Local-Actual'!$DK19:$DV19,'[1]Report-Date'!$B$2)</f>
        <v>2093188.7501600001</v>
      </c>
      <c r="AE19" s="41"/>
      <c r="AF19" s="41">
        <f t="shared" si="2"/>
        <v>29885220.831380002</v>
      </c>
      <c r="AG19" s="41">
        <f t="shared" si="2"/>
        <v>26740717.813279998</v>
      </c>
      <c r="AI19" s="41">
        <f t="shared" si="7"/>
        <v>28713038.91327</v>
      </c>
      <c r="AJ19" s="41">
        <f t="shared" si="7"/>
        <v>28404724.431389999</v>
      </c>
      <c r="AK19" s="41"/>
    </row>
    <row r="20" spans="1:37">
      <c r="A20" s="291" t="s">
        <v>436</v>
      </c>
      <c r="B20" s="8" t="s">
        <v>343</v>
      </c>
      <c r="C20" s="41">
        <f>INDEX('[1]Local-Plan'!$C20:$N20,'[1]Report-Date'!$B$2)</f>
        <v>1534766.8</v>
      </c>
      <c r="D20" s="41">
        <f>INDEX('[1]Local-Actual'!$C20:$N20,'[1]Report-Date'!$B$2)</f>
        <v>2053221.3241199998</v>
      </c>
      <c r="E20" s="124">
        <f t="shared" si="3"/>
        <v>133.78067105178454</v>
      </c>
      <c r="G20" s="41">
        <f>INDEX('[1]Local-Plan'!$Q20:$AB20,'[1]Report-Date'!$B$2)</f>
        <v>22316959.64928</v>
      </c>
      <c r="H20" s="41">
        <f>INDEX('[1]Local-Actual'!$Q20:$AB20,'[1]Report-Date'!$B$2)</f>
        <v>17501479.00141</v>
      </c>
      <c r="I20" s="124">
        <f t="shared" si="4"/>
        <v>78.422326680931377</v>
      </c>
      <c r="K20" s="41">
        <f>INDEX('[1]Local-Plan'!$AE20:$AP20,'[1]Report-Date'!$B$2)</f>
        <v>4875496.4605200002</v>
      </c>
      <c r="L20" s="41">
        <f>INDEX('[1]Local-Actual'!$AE20:$AP20,'[1]Report-Date'!$B$2)</f>
        <v>4875496.5</v>
      </c>
      <c r="M20" s="124">
        <f t="shared" si="5"/>
        <v>100.00000080976368</v>
      </c>
      <c r="N20" s="292"/>
      <c r="O20" s="41">
        <f>INDEX('[1]Local-Plan'!$AS20:$BD20,'[1]Report-Date'!$B$2)</f>
        <v>11233398.5</v>
      </c>
      <c r="P20" s="41">
        <f>INDEX('[1]Local-Actual'!$AS20:$BD20,'[1]Report-Date'!$B$2)</f>
        <v>11233398.5</v>
      </c>
      <c r="Q20" s="124">
        <f t="shared" si="0"/>
        <v>100</v>
      </c>
      <c r="R20" s="41"/>
      <c r="S20" s="41">
        <f>INDEX('[1]Local-Plan'!$BG20:$BR20,'[1]Report-Date'!$B$2)</f>
        <v>4382794.3492799997</v>
      </c>
      <c r="T20" s="41">
        <f>INDEX('[1]Local-Actual'!$BG20:$BR20,'[1]Report-Date'!$B$2)</f>
        <v>3126880.64378</v>
      </c>
      <c r="U20" s="124">
        <f t="shared" si="1"/>
        <v>71.344452752926458</v>
      </c>
      <c r="V20" s="41"/>
      <c r="W20" s="41">
        <f>INDEX('[1]Local-Plan'!$BU20:$CF20,'[1]Report-Date'!$B$2)</f>
        <v>0</v>
      </c>
      <c r="X20" s="41">
        <f>INDEX('[1]Local-Actual'!$BU20:$CF20,'[1]Report-Date'!$B$2)</f>
        <v>0</v>
      </c>
      <c r="Y20" s="124">
        <f t="shared" si="6"/>
        <v>0</v>
      </c>
      <c r="AA20" s="41">
        <f>INDEX('[1]Local-Actual'!$CI20:$CT20,'[1]Report-Date'!$B$2)</f>
        <v>180025.63227</v>
      </c>
      <c r="AC20" s="41">
        <f>INDEX('[1]Local-Actual'!$CW20:$DH20,'[1]Report-Date'!$B$2)</f>
        <v>4997333.7079300005</v>
      </c>
      <c r="AD20" s="41">
        <f>INDEX('[1]Local-Actual'!$DK20:$DV20,'[1]Report-Date'!$B$2)</f>
        <v>3201399.7588599999</v>
      </c>
      <c r="AE20" s="41"/>
      <c r="AF20" s="41">
        <f t="shared" si="2"/>
        <v>22316959.64928</v>
      </c>
      <c r="AG20" s="41">
        <f t="shared" si="2"/>
        <v>17501479.00141</v>
      </c>
      <c r="AI20" s="41">
        <f t="shared" si="7"/>
        <v>22026456.1098</v>
      </c>
      <c r="AJ20" s="41">
        <f t="shared" si="7"/>
        <v>21288996.967900001</v>
      </c>
      <c r="AK20" s="41"/>
    </row>
    <row r="21" spans="1:37">
      <c r="A21" s="291" t="s">
        <v>437</v>
      </c>
      <c r="B21" s="8" t="s">
        <v>344</v>
      </c>
      <c r="C21" s="41">
        <f>INDEX('[1]Local-Plan'!$C21:$N21,'[1]Report-Date'!$B$2)</f>
        <v>2913628.2</v>
      </c>
      <c r="D21" s="41">
        <f>INDEX('[1]Local-Actual'!$C21:$N21,'[1]Report-Date'!$B$2)</f>
        <v>2151027.7727399999</v>
      </c>
      <c r="E21" s="124">
        <f t="shared" si="3"/>
        <v>73.826433061706354</v>
      </c>
      <c r="G21" s="41">
        <f>INDEX('[1]Local-Plan'!$Q21:$AB21,'[1]Report-Date'!$B$2)</f>
        <v>32594939.09564</v>
      </c>
      <c r="H21" s="41">
        <f>INDEX('[1]Local-Actual'!$Q21:$AB21,'[1]Report-Date'!$B$2)</f>
        <v>28058022.973560002</v>
      </c>
      <c r="I21" s="124">
        <f t="shared" si="4"/>
        <v>86.080918547607084</v>
      </c>
      <c r="K21" s="41">
        <f>INDEX('[1]Local-Plan'!$AE21:$AP21,'[1]Report-Date'!$B$2)</f>
        <v>5498538.6341700004</v>
      </c>
      <c r="L21" s="41">
        <f>INDEX('[1]Local-Actual'!$AE21:$AP21,'[1]Report-Date'!$B$2)</f>
        <v>5498538.7000000002</v>
      </c>
      <c r="M21" s="124">
        <f t="shared" si="5"/>
        <v>100.00000119722718</v>
      </c>
      <c r="N21" s="292"/>
      <c r="O21" s="41">
        <f>INDEX('[1]Local-Plan'!$AS21:$BD21,'[1]Report-Date'!$B$2)</f>
        <v>19135488.600000001</v>
      </c>
      <c r="P21" s="41">
        <f>INDEX('[1]Local-Actual'!$AS21:$BD21,'[1]Report-Date'!$B$2)</f>
        <v>19135488.600000001</v>
      </c>
      <c r="Q21" s="124">
        <f t="shared" si="0"/>
        <v>100</v>
      </c>
      <c r="R21" s="41"/>
      <c r="S21" s="41">
        <f>INDEX('[1]Local-Plan'!$BG21:$BR21,'[1]Report-Date'!$B$2)</f>
        <v>4456147.4956400003</v>
      </c>
      <c r="T21" s="41">
        <f>INDEX('[1]Local-Actual'!$BG21:$BR21,'[1]Report-Date'!$B$2)</f>
        <v>3097462.5078400001</v>
      </c>
      <c r="U21" s="124">
        <f t="shared" si="1"/>
        <v>69.509873963342343</v>
      </c>
      <c r="V21" s="41"/>
      <c r="W21" s="41">
        <f>INDEX('[1]Local-Plan'!$BU21:$CF21,'[1]Report-Date'!$B$2)</f>
        <v>0</v>
      </c>
      <c r="X21" s="41">
        <f>INDEX('[1]Local-Actual'!$BU21:$CF21,'[1]Report-Date'!$B$2)</f>
        <v>0</v>
      </c>
      <c r="Y21" s="124">
        <f t="shared" si="6"/>
        <v>0</v>
      </c>
      <c r="AA21" s="41">
        <f>INDEX('[1]Local-Actual'!$CI21:$CT21,'[1]Report-Date'!$B$2)</f>
        <v>14001.486999999999</v>
      </c>
      <c r="AC21" s="41">
        <f>INDEX('[1]Local-Actual'!$CW21:$DH21,'[1]Report-Date'!$B$2)</f>
        <v>3135561.8053800003</v>
      </c>
      <c r="AD21" s="41">
        <f>INDEX('[1]Local-Actual'!$DK21:$DV21,'[1]Report-Date'!$B$2)</f>
        <v>-193330.19766999999</v>
      </c>
      <c r="AE21" s="41"/>
      <c r="AF21" s="41">
        <f t="shared" si="2"/>
        <v>32594939.09564</v>
      </c>
      <c r="AG21" s="41">
        <f t="shared" si="2"/>
        <v>28058022.973560002</v>
      </c>
      <c r="AI21" s="41">
        <f t="shared" si="7"/>
        <v>32003802.929810002</v>
      </c>
      <c r="AJ21" s="41">
        <f t="shared" si="7"/>
        <v>29882517.580580004</v>
      </c>
      <c r="AK21" s="41"/>
    </row>
    <row r="22" spans="1:37">
      <c r="A22" s="291" t="s">
        <v>438</v>
      </c>
      <c r="B22" s="8" t="s">
        <v>345</v>
      </c>
      <c r="C22" s="41">
        <f>INDEX('[1]Local-Plan'!$C22:$N22,'[1]Report-Date'!$B$2)</f>
        <v>16655077.199999999</v>
      </c>
      <c r="D22" s="41">
        <f>INDEX('[1]Local-Actual'!$C22:$N22,'[1]Report-Date'!$B$2)</f>
        <v>25162270.876589999</v>
      </c>
      <c r="E22" s="124">
        <f t="shared" si="3"/>
        <v>151.07868053946939</v>
      </c>
      <c r="G22" s="41">
        <f>INDEX('[1]Local-Plan'!$Q22:$AB22,'[1]Report-Date'!$B$2)</f>
        <v>34697946.070560001</v>
      </c>
      <c r="H22" s="41">
        <f>INDEX('[1]Local-Actual'!$Q22:$AB22,'[1]Report-Date'!$B$2)</f>
        <v>29048798.687970001</v>
      </c>
      <c r="I22" s="124">
        <f t="shared" si="4"/>
        <v>83.719072676226489</v>
      </c>
      <c r="K22" s="41">
        <f>INDEX('[1]Local-Plan'!$AE22:$AP22,'[1]Report-Date'!$B$2)</f>
        <v>0</v>
      </c>
      <c r="L22" s="41">
        <f>INDEX('[1]Local-Actual'!$AE22:$AP22,'[1]Report-Date'!$B$2)</f>
        <v>0</v>
      </c>
      <c r="M22" s="124">
        <f t="shared" si="5"/>
        <v>0</v>
      </c>
      <c r="N22" s="292"/>
      <c r="O22" s="41">
        <f>INDEX('[1]Local-Plan'!$AS22:$BD22,'[1]Report-Date'!$B$2)</f>
        <v>16189801</v>
      </c>
      <c r="P22" s="41">
        <f>INDEX('[1]Local-Actual'!$AS22:$BD22,'[1]Report-Date'!$B$2)</f>
        <v>16189801</v>
      </c>
      <c r="Q22" s="124">
        <f t="shared" si="0"/>
        <v>100</v>
      </c>
      <c r="R22" s="41"/>
      <c r="S22" s="41">
        <f>INDEX('[1]Local-Plan'!$BG22:$BR22,'[1]Report-Date'!$B$2)</f>
        <v>4042969.94056</v>
      </c>
      <c r="T22" s="41">
        <f>INDEX('[1]Local-Actual'!$BG22:$BR22,'[1]Report-Date'!$B$2)</f>
        <v>2732960.2017100002</v>
      </c>
      <c r="U22" s="124">
        <f t="shared" si="1"/>
        <v>67.597836290898869</v>
      </c>
      <c r="V22" s="41"/>
      <c r="W22" s="41">
        <f>INDEX('[1]Local-Plan'!$BU22:$CF22,'[1]Report-Date'!$B$2)</f>
        <v>711610.8</v>
      </c>
      <c r="X22" s="41">
        <f>INDEX('[1]Local-Actual'!$BU22:$CF22,'[1]Report-Date'!$B$2)</f>
        <v>0</v>
      </c>
      <c r="Y22" s="124">
        <f t="shared" si="6"/>
        <v>0</v>
      </c>
      <c r="AA22" s="41">
        <f>INDEX('[1]Local-Actual'!$CI22:$CT22,'[1]Report-Date'!$B$2)</f>
        <v>11840.894769999999</v>
      </c>
      <c r="AC22" s="41">
        <f>INDEX('[1]Local-Actual'!$CW22:$DH22,'[1]Report-Date'!$B$2)</f>
        <v>10325332.671319999</v>
      </c>
      <c r="AD22" s="41">
        <f>INDEX('[1]Local-Actual'!$DK22:$DV22,'[1]Report-Date'!$B$2)</f>
        <v>26268847.613220003</v>
      </c>
      <c r="AE22" s="41"/>
      <c r="AF22" s="41">
        <f t="shared" si="2"/>
        <v>35409556.870559998</v>
      </c>
      <c r="AG22" s="41">
        <f t="shared" si="2"/>
        <v>29048798.687970001</v>
      </c>
      <c r="AI22" s="41">
        <f t="shared" si="7"/>
        <v>36887848.140560001</v>
      </c>
      <c r="AJ22" s="41">
        <f t="shared" si="7"/>
        <v>44085032.078299999</v>
      </c>
      <c r="AK22" s="41"/>
    </row>
    <row r="23" spans="1:37">
      <c r="A23" s="291" t="s">
        <v>439</v>
      </c>
      <c r="B23" s="8" t="s">
        <v>346</v>
      </c>
      <c r="C23" s="41">
        <f>INDEX('[1]Local-Plan'!$C23:$N23,'[1]Report-Date'!$B$2)</f>
        <v>6905078.7000000002</v>
      </c>
      <c r="D23" s="41">
        <f>INDEX('[1]Local-Actual'!$C23:$N23,'[1]Report-Date'!$B$2)</f>
        <v>5226138.8206099998</v>
      </c>
      <c r="E23" s="124">
        <f t="shared" si="3"/>
        <v>75.685434557175995</v>
      </c>
      <c r="G23" s="41">
        <f>INDEX('[1]Local-Plan'!$Q23:$AB23,'[1]Report-Date'!$B$2)</f>
        <v>38111060.776639998</v>
      </c>
      <c r="H23" s="41">
        <f>INDEX('[1]Local-Actual'!$Q23:$AB23,'[1]Report-Date'!$B$2)</f>
        <v>33142509.465880003</v>
      </c>
      <c r="I23" s="124">
        <f t="shared" si="4"/>
        <v>86.962967680486486</v>
      </c>
      <c r="K23" s="41">
        <f>INDEX('[1]Local-Plan'!$AE23:$AP23,'[1]Report-Date'!$B$2)</f>
        <v>6841054.6950000003</v>
      </c>
      <c r="L23" s="41">
        <f>INDEX('[1]Local-Actual'!$AE23:$AP23,'[1]Report-Date'!$B$2)</f>
        <v>6841054.7000000002</v>
      </c>
      <c r="M23" s="124">
        <f t="shared" si="5"/>
        <v>100.00000007308813</v>
      </c>
      <c r="N23" s="292"/>
      <c r="O23" s="41">
        <f>INDEX('[1]Local-Plan'!$AS23:$BD23,'[1]Report-Date'!$B$2)</f>
        <v>22344079.5</v>
      </c>
      <c r="P23" s="41">
        <f>INDEX('[1]Local-Actual'!$AS23:$BD23,'[1]Report-Date'!$B$2)</f>
        <v>22344079.5</v>
      </c>
      <c r="Q23" s="124">
        <f t="shared" si="0"/>
        <v>100</v>
      </c>
      <c r="R23" s="41"/>
      <c r="S23" s="41">
        <f>INDEX('[1]Local-Plan'!$BG23:$BR23,'[1]Report-Date'!$B$2)</f>
        <v>5799230.8766400004</v>
      </c>
      <c r="T23" s="41">
        <f>INDEX('[1]Local-Actual'!$BG23:$BR23,'[1]Report-Date'!$B$2)</f>
        <v>4093117.41548</v>
      </c>
      <c r="U23" s="124">
        <f t="shared" si="1"/>
        <v>70.580349404048889</v>
      </c>
      <c r="V23" s="41"/>
      <c r="W23" s="41">
        <f>INDEX('[1]Local-Plan'!$BU23:$CF23,'[1]Report-Date'!$B$2)</f>
        <v>0</v>
      </c>
      <c r="X23" s="41">
        <f>INDEX('[1]Local-Actual'!$BU23:$CF23,'[1]Report-Date'!$B$2)</f>
        <v>0</v>
      </c>
      <c r="Y23" s="124">
        <f t="shared" si="6"/>
        <v>0</v>
      </c>
      <c r="AA23" s="41">
        <f>INDEX('[1]Local-Actual'!$CI23:$CT23,'[1]Report-Date'!$B$2)</f>
        <v>30426.173999999999</v>
      </c>
      <c r="AC23" s="41">
        <f>INDEX('[1]Local-Actual'!$CW23:$DH23,'[1]Report-Date'!$B$2)</f>
        <v>3214547.31256</v>
      </c>
      <c r="AD23" s="41">
        <f>INDEX('[1]Local-Actual'!$DK23:$DV23,'[1]Report-Date'!$B$2)</f>
        <v>889659.7182</v>
      </c>
      <c r="AE23" s="41"/>
      <c r="AF23" s="41">
        <f t="shared" si="2"/>
        <v>38111060.776639998</v>
      </c>
      <c r="AG23" s="41">
        <f t="shared" si="2"/>
        <v>33142509.465880003</v>
      </c>
      <c r="AI23" s="41">
        <f t="shared" si="7"/>
        <v>41889443.771639995</v>
      </c>
      <c r="AJ23" s="41">
        <f t="shared" si="7"/>
        <v>38504390.436090007</v>
      </c>
      <c r="AK23" s="41"/>
    </row>
    <row r="24" spans="1:37" s="294" customFormat="1">
      <c r="A24" s="293" t="s">
        <v>440</v>
      </c>
      <c r="B24" s="294" t="s">
        <v>347</v>
      </c>
      <c r="C24" s="41">
        <f>INDEX('[1]Local-Plan'!$C24:$N24,'[1]Report-Date'!$B$2)</f>
        <v>32467645.199999999</v>
      </c>
      <c r="D24" s="41">
        <f>INDEX('[1]Local-Actual'!$C24:$N24,'[1]Report-Date'!$B$2)</f>
        <v>31062563.015610002</v>
      </c>
      <c r="E24" s="124">
        <f t="shared" si="3"/>
        <v>95.67236189833072</v>
      </c>
      <c r="F24" s="8"/>
      <c r="G24" s="41">
        <f>INDEX('[1]Local-Plan'!$Q24:$AB24,'[1]Report-Date'!$B$2)</f>
        <v>45065489.557300001</v>
      </c>
      <c r="H24" s="41">
        <f>INDEX('[1]Local-Actual'!$Q24:$AB24,'[1]Report-Date'!$B$2)</f>
        <v>49810836.002250001</v>
      </c>
      <c r="I24" s="124">
        <f t="shared" si="4"/>
        <v>110.52988992589634</v>
      </c>
      <c r="J24" s="8"/>
      <c r="K24" s="41">
        <f>INDEX('[1]Local-Plan'!$AE24:$AP24,'[1]Report-Date'!$B$2)</f>
        <v>0</v>
      </c>
      <c r="L24" s="41">
        <f>INDEX('[1]Local-Actual'!$AE24:$AP24,'[1]Report-Date'!$B$2)</f>
        <v>0</v>
      </c>
      <c r="M24" s="124">
        <f t="shared" si="5"/>
        <v>0</v>
      </c>
      <c r="N24" s="295"/>
      <c r="O24" s="41">
        <f>INDEX('[1]Local-Plan'!$AS24:$BD24,'[1]Report-Date'!$B$2)</f>
        <v>13914647.800000001</v>
      </c>
      <c r="P24" s="41">
        <f>INDEX('[1]Local-Actual'!$AS24:$BD24,'[1]Report-Date'!$B$2)</f>
        <v>13914647.800000001</v>
      </c>
      <c r="Q24" s="124">
        <f t="shared" si="0"/>
        <v>100</v>
      </c>
      <c r="R24" s="41"/>
      <c r="S24" s="41">
        <f>INDEX('[1]Local-Plan'!$BG24:$BR24,'[1]Report-Date'!$B$2)</f>
        <v>5739905.2173000006</v>
      </c>
      <c r="T24" s="41">
        <f>INDEX('[1]Local-Actual'!$BG24:$BR24,'[1]Report-Date'!$B$2)</f>
        <v>4184756.9090200001</v>
      </c>
      <c r="U24" s="124">
        <f t="shared" si="1"/>
        <v>72.906376509618951</v>
      </c>
      <c r="V24" s="41"/>
      <c r="W24" s="41">
        <f>INDEX('[1]Local-Plan'!$BU24:$CF24,'[1]Report-Date'!$B$2)</f>
        <v>7900000</v>
      </c>
      <c r="X24" s="41">
        <f>INDEX('[1]Local-Actual'!$BU24:$CF24,'[1]Report-Date'!$B$2)</f>
        <v>4800000</v>
      </c>
      <c r="Y24" s="124">
        <f>IF(W24=0,0,(X24/W24)*100)</f>
        <v>60.75949367088608</v>
      </c>
      <c r="AA24" s="41">
        <f>INDEX('[1]Local-Actual'!$CI24:$CT24,'[1]Report-Date'!$B$2)</f>
        <v>60193.804200000006</v>
      </c>
      <c r="AB24" s="8"/>
      <c r="AC24" s="41">
        <f>INDEX('[1]Local-Actual'!$CW24:$DH24,'[1]Report-Date'!$B$2)</f>
        <v>13266215.99639</v>
      </c>
      <c r="AD24" s="41">
        <f>INDEX('[1]Local-Actual'!$DK24:$DV24,'[1]Report-Date'!$B$2)</f>
        <v>10378891.126969999</v>
      </c>
      <c r="AE24" s="41"/>
      <c r="AF24" s="41">
        <f t="shared" si="2"/>
        <v>52965489.557300001</v>
      </c>
      <c r="AG24" s="41">
        <f t="shared" si="2"/>
        <v>54610836.002250001</v>
      </c>
      <c r="AH24" s="8"/>
      <c r="AI24" s="41">
        <f t="shared" si="7"/>
        <v>52122198.217299998</v>
      </c>
      <c r="AJ24" s="41">
        <f t="shared" si="7"/>
        <v>49161967.724630006</v>
      </c>
      <c r="AK24" s="41"/>
    </row>
    <row r="25" spans="1:37">
      <c r="A25" s="291" t="s">
        <v>441</v>
      </c>
      <c r="B25" s="8" t="s">
        <v>348</v>
      </c>
      <c r="C25" s="41">
        <f>INDEX('[1]Local-Plan'!$C25:$N25,'[1]Report-Date'!$B$2)</f>
        <v>5005036.7</v>
      </c>
      <c r="D25" s="41">
        <f>INDEX('[1]Local-Actual'!$C25:$N25,'[1]Report-Date'!$B$2)</f>
        <v>5563006.10867</v>
      </c>
      <c r="E25" s="124">
        <f t="shared" si="3"/>
        <v>111.14815818773116</v>
      </c>
      <c r="G25" s="41">
        <f>INDEX('[1]Local-Plan'!$Q25:$AB25,'[1]Report-Date'!$B$2)</f>
        <v>27755045.061620001</v>
      </c>
      <c r="H25" s="41">
        <f>INDEX('[1]Local-Actual'!$Q25:$AB25,'[1]Report-Date'!$B$2)</f>
        <v>26497257.982409999</v>
      </c>
      <c r="I25" s="124">
        <f t="shared" si="4"/>
        <v>95.468257837746108</v>
      </c>
      <c r="K25" s="41">
        <f>INDEX('[1]Local-Plan'!$AE25:$AP25,'[1]Report-Date'!$B$2)</f>
        <v>4220466.4916000003</v>
      </c>
      <c r="L25" s="41">
        <f>INDEX('[1]Local-Actual'!$AE25:$AP25,'[1]Report-Date'!$B$2)</f>
        <v>4220466.4000000004</v>
      </c>
      <c r="M25" s="124">
        <f t="shared" si="5"/>
        <v>99.999997829623808</v>
      </c>
      <c r="N25" s="292"/>
      <c r="O25" s="41">
        <f>INDEX('[1]Local-Plan'!$AS25:$BD25,'[1]Report-Date'!$B$2)</f>
        <v>13409248.4</v>
      </c>
      <c r="P25" s="41">
        <f>INDEX('[1]Local-Actual'!$AS25:$BD25,'[1]Report-Date'!$B$2)</f>
        <v>13409248.4</v>
      </c>
      <c r="Q25" s="124">
        <f t="shared" si="0"/>
        <v>100</v>
      </c>
      <c r="R25" s="41"/>
      <c r="S25" s="41">
        <f>INDEX('[1]Local-Plan'!$BG25:$BR25,'[1]Report-Date'!$B$2)</f>
        <v>4531092.3116199998</v>
      </c>
      <c r="T25" s="41">
        <f>INDEX('[1]Local-Actual'!$BG25:$BR25,'[1]Report-Date'!$B$2)</f>
        <v>3186669.0618199999</v>
      </c>
      <c r="U25" s="124">
        <f t="shared" si="1"/>
        <v>70.328937100834992</v>
      </c>
      <c r="V25" s="41"/>
      <c r="W25" s="41">
        <f>INDEX('[1]Local-Plan'!$BU25:$CF25,'[1]Report-Date'!$B$2)</f>
        <v>0</v>
      </c>
      <c r="X25" s="41">
        <f>INDEX('[1]Local-Actual'!$BU25:$CF25,'[1]Report-Date'!$B$2)</f>
        <v>0</v>
      </c>
      <c r="Y25" s="124">
        <f t="shared" si="6"/>
        <v>0</v>
      </c>
      <c r="AA25" s="41">
        <f>INDEX('[1]Local-Actual'!$CI25:$CT25,'[1]Report-Date'!$B$2)</f>
        <v>1863.2249999999999</v>
      </c>
      <c r="AC25" s="41">
        <f>INDEX('[1]Local-Actual'!$CW25:$DH25,'[1]Report-Date'!$B$2)</f>
        <v>1517338.53838</v>
      </c>
      <c r="AD25" s="41">
        <f>INDEX('[1]Local-Actual'!$DK25:$DV25,'[1]Report-Date'!$B$2)</f>
        <v>652506.32202999992</v>
      </c>
      <c r="AE25" s="41"/>
      <c r="AF25" s="41">
        <f t="shared" si="2"/>
        <v>27755045.061620001</v>
      </c>
      <c r="AG25" s="41">
        <f t="shared" si="2"/>
        <v>26497257.982409999</v>
      </c>
      <c r="AI25" s="41">
        <f t="shared" si="7"/>
        <v>27165843.903220002</v>
      </c>
      <c r="AJ25" s="41">
        <f t="shared" si="7"/>
        <v>26379389.970490001</v>
      </c>
      <c r="AK25" s="41"/>
    </row>
    <row r="26" spans="1:37">
      <c r="A26" s="291" t="s">
        <v>442</v>
      </c>
      <c r="B26" s="8" t="s">
        <v>349</v>
      </c>
      <c r="C26" s="41">
        <f>INDEX('[1]Local-Plan'!$C26:$N26,'[1]Report-Date'!$B$2)</f>
        <v>7633005.2999999998</v>
      </c>
      <c r="D26" s="41">
        <f>INDEX('[1]Local-Actual'!$C26:$N26,'[1]Report-Date'!$B$2)</f>
        <v>8421210.6918399986</v>
      </c>
      <c r="E26" s="124">
        <f t="shared" si="3"/>
        <v>110.32627858701996</v>
      </c>
      <c r="G26" s="41">
        <f>INDEX('[1]Local-Plan'!$Q26:$AB26,'[1]Report-Date'!$B$2)</f>
        <v>40812438.3235</v>
      </c>
      <c r="H26" s="41">
        <f>INDEX('[1]Local-Actual'!$Q26:$AB26,'[1]Report-Date'!$B$2)</f>
        <v>34614014.476180002</v>
      </c>
      <c r="I26" s="124">
        <f t="shared" si="4"/>
        <v>84.812414788383478</v>
      </c>
      <c r="K26" s="41">
        <f>INDEX('[1]Local-Plan'!$AE26:$AP26,'[1]Report-Date'!$B$2)</f>
        <v>2574792.6076500001</v>
      </c>
      <c r="L26" s="41">
        <f>INDEX('[1]Local-Actual'!$AE26:$AP26,'[1]Report-Date'!$B$2)</f>
        <v>2574792.6</v>
      </c>
      <c r="M26" s="124">
        <f t="shared" si="5"/>
        <v>99.999999702888687</v>
      </c>
      <c r="N26" s="292"/>
      <c r="O26" s="41">
        <f>INDEX('[1]Local-Plan'!$AS26:$BD26,'[1]Report-Date'!$B$2)</f>
        <v>22958251.199999999</v>
      </c>
      <c r="P26" s="41">
        <f>INDEX('[1]Local-Actual'!$AS26:$BD26,'[1]Report-Date'!$B$2)</f>
        <v>22958251.199999999</v>
      </c>
      <c r="Q26" s="124">
        <f t="shared" si="0"/>
        <v>100</v>
      </c>
      <c r="R26" s="41"/>
      <c r="S26" s="41">
        <f>INDEX('[1]Local-Plan'!$BG26:$BR26,'[1]Report-Date'!$B$2)</f>
        <v>6835161.9234999996</v>
      </c>
      <c r="T26" s="41">
        <f>INDEX('[1]Local-Actual'!$BG26:$BR26,'[1]Report-Date'!$B$2)</f>
        <v>3971733.6715899999</v>
      </c>
      <c r="U26" s="124">
        <f t="shared" si="1"/>
        <v>58.107382327472969</v>
      </c>
      <c r="V26" s="41"/>
      <c r="W26" s="41">
        <f>INDEX('[1]Local-Plan'!$BU26:$CF26,'[1]Report-Date'!$B$2)</f>
        <v>0</v>
      </c>
      <c r="X26" s="41">
        <f>INDEX('[1]Local-Actual'!$BU26:$CF26,'[1]Report-Date'!$B$2)</f>
        <v>0</v>
      </c>
      <c r="Y26" s="124">
        <f t="shared" si="6"/>
        <v>0</v>
      </c>
      <c r="AA26" s="41">
        <f>INDEX('[1]Local-Actual'!$CI26:$CT26,'[1]Report-Date'!$B$2)</f>
        <v>14607.472</v>
      </c>
      <c r="AC26" s="41">
        <f>INDEX('[1]Local-Actual'!$CW26:$DH26,'[1]Report-Date'!$B$2)</f>
        <v>3441725.6676100004</v>
      </c>
      <c r="AD26" s="41">
        <f>INDEX('[1]Local-Actual'!$DK26:$DV26,'[1]Report-Date'!$B$2)</f>
        <v>434834.67567999999</v>
      </c>
      <c r="AE26" s="41"/>
      <c r="AF26" s="41">
        <f t="shared" si="2"/>
        <v>40812438.3235</v>
      </c>
      <c r="AG26" s="41">
        <f t="shared" si="2"/>
        <v>34614014.476180002</v>
      </c>
      <c r="AI26" s="41">
        <f t="shared" si="7"/>
        <v>40001211.031149998</v>
      </c>
      <c r="AJ26" s="41">
        <f t="shared" si="7"/>
        <v>37925988.163429998</v>
      </c>
      <c r="AK26" s="41"/>
    </row>
    <row r="27" spans="1:37">
      <c r="A27" s="291" t="s">
        <v>443</v>
      </c>
      <c r="B27" s="8" t="s">
        <v>350</v>
      </c>
      <c r="C27" s="41">
        <f>INDEX('[1]Local-Plan'!$C27:$N27,'[1]Report-Date'!$B$2)</f>
        <v>4263620.5</v>
      </c>
      <c r="D27" s="41">
        <f>INDEX('[1]Local-Actual'!$C27:$N27,'[1]Report-Date'!$B$2)</f>
        <v>6358015.1318600001</v>
      </c>
      <c r="E27" s="124">
        <f t="shared" si="3"/>
        <v>149.12244492351044</v>
      </c>
      <c r="G27" s="41">
        <f>INDEX('[1]Local-Plan'!$Q27:$AB27,'[1]Report-Date'!$B$2)</f>
        <v>35786704.45848</v>
      </c>
      <c r="H27" s="41">
        <f>INDEX('[1]Local-Actual'!$Q27:$AB27,'[1]Report-Date'!$B$2)</f>
        <v>32058944.573729999</v>
      </c>
      <c r="I27" s="124">
        <f t="shared" si="4"/>
        <v>89.583394332733334</v>
      </c>
      <c r="K27" s="41">
        <f>INDEX('[1]Local-Plan'!$AE27:$AP27,'[1]Report-Date'!$B$2)</f>
        <v>5081047.6674899999</v>
      </c>
      <c r="L27" s="41">
        <f>INDEX('[1]Local-Actual'!$AE27:$AP27,'[1]Report-Date'!$B$2)</f>
        <v>5081047.7</v>
      </c>
      <c r="M27" s="124">
        <f t="shared" si="5"/>
        <v>100.00000063982868</v>
      </c>
      <c r="N27" s="292"/>
      <c r="O27" s="41">
        <f>INDEX('[1]Local-Plan'!$AS27:$BD27,'[1]Report-Date'!$B$2)</f>
        <v>21350023.899999999</v>
      </c>
      <c r="P27" s="41">
        <f>INDEX('[1]Local-Actual'!$AS27:$BD27,'[1]Report-Date'!$B$2)</f>
        <v>21350023.899999999</v>
      </c>
      <c r="Q27" s="124">
        <f t="shared" si="0"/>
        <v>100</v>
      </c>
      <c r="R27" s="41"/>
      <c r="S27" s="41">
        <f>INDEX('[1]Local-Plan'!$BG27:$BR27,'[1]Report-Date'!$B$2)</f>
        <v>4117708.45848</v>
      </c>
      <c r="T27" s="41">
        <f>INDEX('[1]Local-Actual'!$BG27:$BR27,'[1]Report-Date'!$B$2)</f>
        <v>2802770.7665999997</v>
      </c>
      <c r="U27" s="124">
        <f t="shared" si="1"/>
        <v>68.066275086279589</v>
      </c>
      <c r="V27" s="41"/>
      <c r="W27" s="41">
        <f>INDEX('[1]Local-Plan'!$BU27:$CF27,'[1]Report-Date'!$B$2)</f>
        <v>0</v>
      </c>
      <c r="X27" s="41">
        <f>INDEX('[1]Local-Actual'!$BU27:$CF27,'[1]Report-Date'!$B$2)</f>
        <v>0</v>
      </c>
      <c r="Y27" s="124">
        <f t="shared" si="6"/>
        <v>0</v>
      </c>
      <c r="AA27" s="41">
        <f>INDEX('[1]Local-Actual'!$CI27:$CT27,'[1]Report-Date'!$B$2)</f>
        <v>83303.557719999997</v>
      </c>
      <c r="AC27" s="41">
        <f>INDEX('[1]Local-Actual'!$CW27:$DH27,'[1]Report-Date'!$B$2)</f>
        <v>4101134.4257499999</v>
      </c>
      <c r="AD27" s="41">
        <f>INDEX('[1]Local-Actual'!$DK27:$DV27,'[1]Report-Date'!$B$2)</f>
        <v>3127690.1501700003</v>
      </c>
      <c r="AE27" s="41"/>
      <c r="AF27" s="41">
        <f t="shared" si="2"/>
        <v>35786704.45848</v>
      </c>
      <c r="AG27" s="41">
        <f t="shared" si="2"/>
        <v>32058944.573729999</v>
      </c>
      <c r="AI27" s="41">
        <f t="shared" si="7"/>
        <v>34812400.525969997</v>
      </c>
      <c r="AJ27" s="41">
        <f t="shared" si="7"/>
        <v>35591857.498459995</v>
      </c>
      <c r="AK27" s="41"/>
    </row>
    <row r="28" spans="1:37">
      <c r="A28" s="291" t="s">
        <v>444</v>
      </c>
      <c r="B28" s="8" t="s">
        <v>351</v>
      </c>
      <c r="C28" s="41">
        <f>INDEX('[1]Local-Plan'!$C28:$N28,'[1]Report-Date'!$B$2)</f>
        <v>4255107</v>
      </c>
      <c r="D28" s="41">
        <f>INDEX('[1]Local-Actual'!$C28:$N28,'[1]Report-Date'!$B$2)</f>
        <v>5170071.4824599996</v>
      </c>
      <c r="E28" s="124">
        <f t="shared" si="3"/>
        <v>121.50273735678093</v>
      </c>
      <c r="G28" s="41">
        <f>INDEX('[1]Local-Plan'!$Q28:$AB28,'[1]Report-Date'!$B$2)</f>
        <v>38072644.791870005</v>
      </c>
      <c r="H28" s="41">
        <f>INDEX('[1]Local-Actual'!$Q28:$AB28,'[1]Report-Date'!$B$2)</f>
        <v>32375295.75728</v>
      </c>
      <c r="I28" s="124">
        <f t="shared" si="4"/>
        <v>85.035583774819315</v>
      </c>
      <c r="K28" s="41">
        <f>INDEX('[1]Local-Plan'!$AE28:$AP28,'[1]Report-Date'!$B$2)</f>
        <v>5806768.4613900008</v>
      </c>
      <c r="L28" s="41">
        <f>INDEX('[1]Local-Actual'!$AE28:$AP28,'[1]Report-Date'!$B$2)</f>
        <v>5806768.5</v>
      </c>
      <c r="M28" s="124">
        <f t="shared" si="5"/>
        <v>100.0000006649137</v>
      </c>
      <c r="N28" s="292"/>
      <c r="O28" s="41">
        <f>INDEX('[1]Local-Plan'!$AS28:$BD28,'[1]Report-Date'!$B$2)</f>
        <v>22048429.600000001</v>
      </c>
      <c r="P28" s="41">
        <f>INDEX('[1]Local-Actual'!$AS28:$BD28,'[1]Report-Date'!$B$2)</f>
        <v>22048429.600000001</v>
      </c>
      <c r="Q28" s="124">
        <f t="shared" si="0"/>
        <v>100</v>
      </c>
      <c r="R28" s="41"/>
      <c r="S28" s="41">
        <f>INDEX('[1]Local-Plan'!$BG28:$BR28,'[1]Report-Date'!$B$2)</f>
        <v>4357802.99187</v>
      </c>
      <c r="T28" s="41">
        <f>INDEX('[1]Local-Actual'!$BG28:$BR28,'[1]Report-Date'!$B$2)</f>
        <v>3013630.04434</v>
      </c>
      <c r="U28" s="124">
        <f t="shared" si="1"/>
        <v>69.154802315806506</v>
      </c>
      <c r="V28" s="41"/>
      <c r="W28" s="41">
        <f>INDEX('[1]Local-Plan'!$BU28:$CF28,'[1]Report-Date'!$B$2)</f>
        <v>0</v>
      </c>
      <c r="X28" s="41">
        <f>INDEX('[1]Local-Actual'!$BU28:$CF28,'[1]Report-Date'!$B$2)</f>
        <v>0</v>
      </c>
      <c r="Y28" s="124">
        <f t="shared" si="6"/>
        <v>0</v>
      </c>
      <c r="AA28" s="41">
        <f>INDEX('[1]Local-Actual'!$CI28:$CT28,'[1]Report-Date'!$B$2)</f>
        <v>80866.858999999997</v>
      </c>
      <c r="AC28" s="41">
        <f>INDEX('[1]Local-Actual'!$CW28:$DH28,'[1]Report-Date'!$B$2)</f>
        <v>4622808.8278599996</v>
      </c>
      <c r="AD28" s="41">
        <f>INDEX('[1]Local-Actual'!$DK28:$DV28,'[1]Report-Date'!$B$2)</f>
        <v>942908.66750999994</v>
      </c>
      <c r="AE28" s="41"/>
      <c r="AF28" s="41">
        <f t="shared" si="2"/>
        <v>38072644.791870005</v>
      </c>
      <c r="AG28" s="41">
        <f t="shared" si="2"/>
        <v>32375295.75728</v>
      </c>
      <c r="AI28" s="41">
        <f t="shared" si="7"/>
        <v>36468108.053259999</v>
      </c>
      <c r="AJ28" s="41">
        <f t="shared" si="7"/>
        <v>36038899.626800001</v>
      </c>
      <c r="AK28" s="41"/>
    </row>
    <row r="29" spans="1:37">
      <c r="A29" s="291" t="s">
        <v>445</v>
      </c>
      <c r="B29" s="8" t="s">
        <v>352</v>
      </c>
      <c r="C29" s="41">
        <f>INDEX('[1]Local-Plan'!$C29:$N29,'[1]Report-Date'!$B$2)</f>
        <v>260029152.90000001</v>
      </c>
      <c r="D29" s="41">
        <f>INDEX('[1]Local-Actual'!$C29:$N29,'[1]Report-Date'!$B$2)</f>
        <v>256551871.34739003</v>
      </c>
      <c r="E29" s="124">
        <f t="shared" si="3"/>
        <v>98.662733961238857</v>
      </c>
      <c r="G29" s="41">
        <f>INDEX('[1]Local-Plan'!$Q29:$AB29,'[1]Report-Date'!$B$2)</f>
        <v>631204977.02783</v>
      </c>
      <c r="H29" s="41">
        <f>INDEX('[1]Local-Actual'!$Q29:$AB29,'[1]Report-Date'!$B$2)</f>
        <v>287209962.75634003</v>
      </c>
      <c r="I29" s="124">
        <f t="shared" si="4"/>
        <v>45.501853313757515</v>
      </c>
      <c r="K29" s="41">
        <f>INDEX('[1]Local-Plan'!$AE29:$AP29,'[1]Report-Date'!$B$2)</f>
        <v>0</v>
      </c>
      <c r="L29" s="41">
        <f>INDEX('[1]Local-Actual'!$AE29:$AP29,'[1]Report-Date'!$B$2)</f>
        <v>0</v>
      </c>
      <c r="M29" s="124">
        <f t="shared" si="5"/>
        <v>0</v>
      </c>
      <c r="N29" s="292"/>
      <c r="O29" s="41">
        <f>INDEX('[1]Local-Plan'!$AS29:$BD29,'[1]Report-Date'!$B$2)</f>
        <v>146268916.09999999</v>
      </c>
      <c r="P29" s="41">
        <f>INDEX('[1]Local-Actual'!$AS29:$BD29,'[1]Report-Date'!$B$2)</f>
        <v>146268916.09999999</v>
      </c>
      <c r="Q29" s="124">
        <f t="shared" si="0"/>
        <v>100</v>
      </c>
      <c r="R29" s="41"/>
      <c r="S29" s="41">
        <f>INDEX('[1]Local-Plan'!$BG29:$BR29,'[1]Report-Date'!$B$2)</f>
        <v>21358850.627830002</v>
      </c>
      <c r="T29" s="41">
        <f>INDEX('[1]Local-Actual'!$BG29:$BR29,'[1]Report-Date'!$B$2)</f>
        <v>13209694.868350001</v>
      </c>
      <c r="U29" s="124">
        <f t="shared" si="1"/>
        <v>61.846468700605669</v>
      </c>
      <c r="V29" s="41"/>
      <c r="W29" s="41">
        <f>INDEX('[1]Local-Plan'!$BU29:$CF29,'[1]Report-Date'!$B$2)</f>
        <v>21000000</v>
      </c>
      <c r="X29" s="41">
        <f>INDEX('[1]Local-Actual'!$BU29:$CF29,'[1]Report-Date'!$B$2)</f>
        <v>19000000</v>
      </c>
      <c r="Y29" s="124">
        <f t="shared" si="6"/>
        <v>90.476190476190482</v>
      </c>
      <c r="AA29" s="41">
        <f>INDEX('[1]Local-Actual'!$CI29:$CT29,'[1]Report-Date'!$B$2)</f>
        <v>430568.81821</v>
      </c>
      <c r="AC29" s="41">
        <f>INDEX('[1]Local-Actual'!$CW29:$DH29,'[1]Report-Date'!$B$2)</f>
        <v>47234345.211429998</v>
      </c>
      <c r="AD29" s="41">
        <f>INDEX('[1]Local-Actual'!$DK29:$DV29,'[1]Report-Date'!$B$2)</f>
        <v>236976796.48903</v>
      </c>
      <c r="AE29" s="41"/>
      <c r="AF29" s="41">
        <f t="shared" si="2"/>
        <v>652204977.02783</v>
      </c>
      <c r="AG29" s="41">
        <f t="shared" si="2"/>
        <v>306209962.75634003</v>
      </c>
      <c r="AI29" s="41">
        <f t="shared" si="7"/>
        <v>427656919.62783003</v>
      </c>
      <c r="AJ29" s="41">
        <f t="shared" si="7"/>
        <v>416030482.31574005</v>
      </c>
      <c r="AK29" s="41"/>
    </row>
    <row r="30" spans="1:37">
      <c r="A30" s="291" t="s">
        <v>446</v>
      </c>
      <c r="B30" s="8" t="s">
        <v>353</v>
      </c>
      <c r="C30" s="41">
        <f>INDEX('[1]Local-Plan'!$C30:$N30,'[1]Report-Date'!$B$2)</f>
        <v>4435804.3</v>
      </c>
      <c r="D30" s="41">
        <f>INDEX('[1]Local-Actual'!$C30:$N30,'[1]Report-Date'!$B$2)</f>
        <v>7130649.7673300002</v>
      </c>
      <c r="E30" s="124">
        <f t="shared" si="3"/>
        <v>160.75212712449917</v>
      </c>
      <c r="G30" s="41">
        <f>INDEX('[1]Local-Plan'!$Q30:$AB30,'[1]Report-Date'!$B$2)</f>
        <v>34768005.255589999</v>
      </c>
      <c r="H30" s="41">
        <f>INDEX('[1]Local-Actual'!$Q30:$AB30,'[1]Report-Date'!$B$2)</f>
        <v>30924585.373599999</v>
      </c>
      <c r="I30" s="124">
        <f t="shared" si="4"/>
        <v>88.945526630774836</v>
      </c>
      <c r="K30" s="41">
        <f>INDEX('[1]Local-Plan'!$AE30:$AP30,'[1]Report-Date'!$B$2)</f>
        <v>5314106.4017299991</v>
      </c>
      <c r="L30" s="41">
        <f>INDEX('[1]Local-Actual'!$AE30:$AP30,'[1]Report-Date'!$B$2)</f>
        <v>5314106.4000000004</v>
      </c>
      <c r="M30" s="124">
        <f t="shared" si="5"/>
        <v>99.999999967445163</v>
      </c>
      <c r="N30" s="292"/>
      <c r="O30" s="41">
        <f>INDEX('[1]Local-Plan'!$AS30:$BD30,'[1]Report-Date'!$B$2)</f>
        <v>19739803.300000001</v>
      </c>
      <c r="P30" s="41">
        <f>INDEX('[1]Local-Actual'!$AS30:$BD30,'[1]Report-Date'!$B$2)</f>
        <v>19739803.300000001</v>
      </c>
      <c r="Q30" s="124">
        <f t="shared" si="0"/>
        <v>100</v>
      </c>
      <c r="R30" s="41"/>
      <c r="S30" s="41">
        <f>INDEX('[1]Local-Plan'!$BG30:$BR30,'[1]Report-Date'!$B$2)</f>
        <v>4865725.05559</v>
      </c>
      <c r="T30" s="41">
        <f>INDEX('[1]Local-Actual'!$BG30:$BR30,'[1]Report-Date'!$B$2)</f>
        <v>3410923.2067300002</v>
      </c>
      <c r="U30" s="124">
        <f t="shared" si="1"/>
        <v>70.101026419718323</v>
      </c>
      <c r="V30" s="41"/>
      <c r="W30" s="41">
        <f>INDEX('[1]Local-Plan'!$BU30:$CF30,'[1]Report-Date'!$B$2)</f>
        <v>0</v>
      </c>
      <c r="X30" s="41">
        <f>INDEX('[1]Local-Actual'!$BU30:$CF30,'[1]Report-Date'!$B$2)</f>
        <v>0</v>
      </c>
      <c r="Y30" s="124">
        <f t="shared" si="6"/>
        <v>0</v>
      </c>
      <c r="AA30" s="41">
        <f>INDEX('[1]Local-Actual'!$CI30:$CT30,'[1]Report-Date'!$B$2)</f>
        <v>65741.993199999997</v>
      </c>
      <c r="AC30" s="41">
        <f>INDEX('[1]Local-Actual'!$CW30:$DH30,'[1]Report-Date'!$B$2)</f>
        <v>1913776.8794500001</v>
      </c>
      <c r="AD30" s="41">
        <f>INDEX('[1]Local-Actual'!$DK30:$DV30,'[1]Report-Date'!$B$2)</f>
        <v>2157162.9529299997</v>
      </c>
      <c r="AE30" s="41"/>
      <c r="AF30" s="41">
        <f t="shared" si="2"/>
        <v>34768005.255589999</v>
      </c>
      <c r="AG30" s="41">
        <f t="shared" si="2"/>
        <v>30924585.373599999</v>
      </c>
      <c r="AI30" s="41">
        <f t="shared" si="7"/>
        <v>34355439.057319999</v>
      </c>
      <c r="AJ30" s="41">
        <f t="shared" si="7"/>
        <v>35595482.674060002</v>
      </c>
      <c r="AK30" s="41"/>
    </row>
    <row r="31" spans="1:37">
      <c r="A31" s="291" t="s">
        <v>447</v>
      </c>
      <c r="B31" s="8" t="s">
        <v>354</v>
      </c>
      <c r="C31" s="41">
        <f>INDEX('[1]Local-Plan'!$C31:$N31,'[1]Report-Date'!$B$2)</f>
        <v>4448971.7</v>
      </c>
      <c r="D31" s="41">
        <f>INDEX('[1]Local-Actual'!$C31:$N31,'[1]Report-Date'!$B$2)</f>
        <v>10399138.33317</v>
      </c>
      <c r="E31" s="124">
        <f t="shared" si="3"/>
        <v>233.74251477414433</v>
      </c>
      <c r="G31" s="41">
        <f>INDEX('[1]Local-Plan'!$Q31:$AB31,'[1]Report-Date'!$B$2)</f>
        <v>49979493.498739995</v>
      </c>
      <c r="H31" s="41">
        <f>INDEX('[1]Local-Actual'!$Q31:$AB31,'[1]Report-Date'!$B$2)</f>
        <v>45246416.142219998</v>
      </c>
      <c r="I31" s="124">
        <f t="shared" si="4"/>
        <v>90.529961339765634</v>
      </c>
      <c r="K31" s="41">
        <f>INDEX('[1]Local-Plan'!$AE31:$AP31,'[1]Report-Date'!$B$2)</f>
        <v>9435272.7129200008</v>
      </c>
      <c r="L31" s="41">
        <f>INDEX('[1]Local-Actual'!$AE31:$AP31,'[1]Report-Date'!$B$2)</f>
        <v>9435272.6999999993</v>
      </c>
      <c r="M31" s="124">
        <f t="shared" si="5"/>
        <v>99.999999863067004</v>
      </c>
      <c r="N31" s="292"/>
      <c r="O31" s="41">
        <f>INDEX('[1]Local-Plan'!$AS31:$BD31,'[1]Report-Date'!$B$2)</f>
        <v>28881181.899999999</v>
      </c>
      <c r="P31" s="41">
        <f>INDEX('[1]Local-Actual'!$AS31:$BD31,'[1]Report-Date'!$B$2)</f>
        <v>28881181.899999999</v>
      </c>
      <c r="Q31" s="124">
        <f t="shared" si="0"/>
        <v>100</v>
      </c>
      <c r="R31" s="41"/>
      <c r="S31" s="41">
        <f>INDEX('[1]Local-Plan'!$BG31:$BR31,'[1]Report-Date'!$B$2)</f>
        <v>5590022.5387399998</v>
      </c>
      <c r="T31" s="41">
        <f>INDEX('[1]Local-Actual'!$BG31:$BR31,'[1]Report-Date'!$B$2)</f>
        <v>3915526.14023</v>
      </c>
      <c r="U31" s="124">
        <f t="shared" si="1"/>
        <v>70.044907924692652</v>
      </c>
      <c r="V31" s="41"/>
      <c r="W31" s="41">
        <f>INDEX('[1]Local-Plan'!$BU31:$CF31,'[1]Report-Date'!$B$2)</f>
        <v>0</v>
      </c>
      <c r="X31" s="41">
        <f>INDEX('[1]Local-Actual'!$BU31:$CF31,'[1]Report-Date'!$B$2)</f>
        <v>0</v>
      </c>
      <c r="Y31" s="124">
        <f t="shared" si="6"/>
        <v>0</v>
      </c>
      <c r="AA31" s="41">
        <f>INDEX('[1]Local-Actual'!$CI31:$CT31,'[1]Report-Date'!$B$2)</f>
        <v>124716.64089</v>
      </c>
      <c r="AC31" s="41">
        <f>INDEX('[1]Local-Actual'!$CW31:$DH31,'[1]Report-Date'!$B$2)</f>
        <v>9653319.6294299997</v>
      </c>
      <c r="AD31" s="41">
        <f>INDEX('[1]Local-Actual'!$DK31:$DV31,'[1]Report-Date'!$B$2)</f>
        <v>1874036.06546</v>
      </c>
      <c r="AE31" s="41"/>
      <c r="AF31" s="41">
        <f t="shared" si="2"/>
        <v>49979493.498739995</v>
      </c>
      <c r="AG31" s="41">
        <f t="shared" si="2"/>
        <v>45246416.142219998</v>
      </c>
      <c r="AI31" s="41">
        <f t="shared" si="7"/>
        <v>48355448.851660006</v>
      </c>
      <c r="AJ31" s="41">
        <f t="shared" si="7"/>
        <v>52631119.073399998</v>
      </c>
      <c r="AK31" s="41"/>
    </row>
    <row r="32" spans="1:37">
      <c r="A32" s="296" t="s">
        <v>448</v>
      </c>
      <c r="B32" s="285" t="s">
        <v>355</v>
      </c>
      <c r="C32" s="41">
        <f>INDEX('[1]Local-Plan'!$C32:$N32,'[1]Report-Date'!$B$2)</f>
        <v>4015231.3</v>
      </c>
      <c r="D32" s="41">
        <f>INDEX('[1]Local-Actual'!$C32:$N32,'[1]Report-Date'!$B$2)</f>
        <v>4150346.58427</v>
      </c>
      <c r="E32" s="124">
        <f t="shared" si="3"/>
        <v>103.36506851473288</v>
      </c>
      <c r="G32" s="41">
        <f>INDEX('[1]Local-Plan'!$Q32:$AB32,'[1]Report-Date'!$B$2)</f>
        <v>31682835.464259997</v>
      </c>
      <c r="H32" s="41">
        <f>INDEX('[1]Local-Actual'!$Q32:$AB32,'[1]Report-Date'!$B$2)</f>
        <v>28396911.522459999</v>
      </c>
      <c r="I32" s="124">
        <f t="shared" si="4"/>
        <v>89.628693601282293</v>
      </c>
      <c r="K32" s="41">
        <f>INDEX('[1]Local-Plan'!$AE32:$AP32,'[1]Report-Date'!$B$2)</f>
        <v>4802594.9205700001</v>
      </c>
      <c r="L32" s="41">
        <f>INDEX('[1]Local-Actual'!$AE32:$AP32,'[1]Report-Date'!$B$2)</f>
        <v>4802594.9000000004</v>
      </c>
      <c r="M32" s="124">
        <f t="shared" si="5"/>
        <v>99.999999571689884</v>
      </c>
      <c r="N32" s="297"/>
      <c r="O32" s="41">
        <f>INDEX('[1]Local-Plan'!$AS32:$BD32,'[1]Report-Date'!$B$2)</f>
        <v>17233741.800000001</v>
      </c>
      <c r="P32" s="41">
        <f>INDEX('[1]Local-Actual'!$AS32:$BD32,'[1]Report-Date'!$B$2)</f>
        <v>17233741.800000001</v>
      </c>
      <c r="Q32" s="297">
        <f>IF(O32=0,0,(P32/O32)*100)</f>
        <v>100</v>
      </c>
      <c r="R32" s="41"/>
      <c r="S32" s="41">
        <f>INDEX('[1]Local-Plan'!$BG32:$BR32,'[1]Report-Date'!$B$2)</f>
        <v>4508959.0642600004</v>
      </c>
      <c r="T32" s="41">
        <f>INDEX('[1]Local-Actual'!$BG32:$BR32,'[1]Report-Date'!$B$2)</f>
        <v>3135321.9247699999</v>
      </c>
      <c r="U32" s="124">
        <f t="shared" si="1"/>
        <v>69.535382337399014</v>
      </c>
      <c r="V32" s="41"/>
      <c r="W32" s="41">
        <f>INDEX('[1]Local-Plan'!$BU32:$CF32,'[1]Report-Date'!$B$2)</f>
        <v>0</v>
      </c>
      <c r="X32" s="41">
        <f>INDEX('[1]Local-Actual'!$BU32:$CF32,'[1]Report-Date'!$B$2)</f>
        <v>0</v>
      </c>
      <c r="Y32" s="124">
        <f t="shared" si="6"/>
        <v>0</v>
      </c>
      <c r="Z32" s="285"/>
      <c r="AA32" s="41">
        <f>INDEX('[1]Local-Actual'!$CI32:$CT32,'[1]Report-Date'!$B$2)</f>
        <v>39516.357100000001</v>
      </c>
      <c r="AC32" s="41">
        <f>INDEX('[1]Local-Actual'!$CW32:$DH32,'[1]Report-Date'!$B$2)</f>
        <v>2436517.7439000001</v>
      </c>
      <c r="AD32" s="41">
        <f>INDEX('[1]Local-Actual'!$DK32:$DV32,'[1]Report-Date'!$B$2)</f>
        <v>1117498.72422</v>
      </c>
      <c r="AE32" s="215"/>
      <c r="AF32" s="41">
        <f t="shared" si="2"/>
        <v>31682835.464259997</v>
      </c>
      <c r="AG32" s="41">
        <f t="shared" si="2"/>
        <v>28396911.522459999</v>
      </c>
      <c r="AI32" s="41">
        <f t="shared" si="7"/>
        <v>30560527.084830001</v>
      </c>
      <c r="AJ32" s="41">
        <f t="shared" si="7"/>
        <v>29322005.209040005</v>
      </c>
      <c r="AK32" s="41"/>
    </row>
    <row r="33" spans="1:36" ht="13.5" thickBot="1">
      <c r="A33" s="298"/>
      <c r="B33" s="299" t="s">
        <v>449</v>
      </c>
      <c r="C33" s="300">
        <f>SUM(C11:C32)</f>
        <v>398290211.60000002</v>
      </c>
      <c r="D33" s="300">
        <f>SUM(D11:D32)</f>
        <v>419194162.26845002</v>
      </c>
      <c r="E33" s="301">
        <f>IF(C33=0,0,(D33/C33)*100)</f>
        <v>105.24842189429545</v>
      </c>
      <c r="F33" s="302"/>
      <c r="G33" s="300">
        <f>SUM(G11:G32)</f>
        <v>1336035607.0819001</v>
      </c>
      <c r="H33" s="300">
        <f>SUM(H11:H32)</f>
        <v>904991342.08571005</v>
      </c>
      <c r="I33" s="301">
        <f>IF(G33=0,0,(H33/G33)*100)</f>
        <v>67.737067581779897</v>
      </c>
      <c r="J33" s="303"/>
      <c r="K33" s="300">
        <f>SUM(K11:K32)</f>
        <v>82323433.060299993</v>
      </c>
      <c r="L33" s="300">
        <f>SUM(L11:L32)</f>
        <v>82323433.100000009</v>
      </c>
      <c r="M33" s="301">
        <f>IF(K33=0,0,(L33/K33)*100)</f>
        <v>100.00000004822445</v>
      </c>
      <c r="N33" s="301"/>
      <c r="O33" s="300">
        <f>SUM(O11:O32)</f>
        <v>520361080.39999998</v>
      </c>
      <c r="P33" s="300">
        <f>SUM(P11:P32)</f>
        <v>520361080.39999998</v>
      </c>
      <c r="Q33" s="301">
        <f>IF(O33=0,0,(P33/O33)*100)</f>
        <v>100</v>
      </c>
      <c r="R33" s="300"/>
      <c r="S33" s="300">
        <f>SUM(S11:S32)</f>
        <v>123135777.69190001</v>
      </c>
      <c r="T33" s="300">
        <f>SUM(T11:T32)</f>
        <v>82804424.893140003</v>
      </c>
      <c r="U33" s="301">
        <f>IF(S33=0,0,(T33/S33)*100)</f>
        <v>67.246438399346673</v>
      </c>
      <c r="V33" s="300"/>
      <c r="W33" s="300">
        <f>SUM(W11:W32)</f>
        <v>29611610.800000001</v>
      </c>
      <c r="X33" s="300">
        <f>SUM(X11:X32)</f>
        <v>23800000</v>
      </c>
      <c r="Y33" s="301">
        <f>IF(W33=0,0,(X33/W33)*100)</f>
        <v>80.37387820861133</v>
      </c>
      <c r="Z33" s="303"/>
      <c r="AA33" s="300">
        <f>SUM(AA11:AA32)</f>
        <v>1266599.3199899998</v>
      </c>
      <c r="AB33" s="303"/>
      <c r="AC33" s="300">
        <f>SUM(AC11:AC32)</f>
        <v>141740420.85741001</v>
      </c>
      <c r="AD33" s="300">
        <f>SUM(AD11:AD32)</f>
        <v>305058689.70692998</v>
      </c>
      <c r="AE33" s="304"/>
      <c r="AF33" s="208">
        <f t="shared" ref="AF33:AJ33" si="8">SUM(AF11:AF32)</f>
        <v>1365647217.8819001</v>
      </c>
      <c r="AG33" s="208">
        <f t="shared" si="8"/>
        <v>928791342.08571005</v>
      </c>
      <c r="AI33" s="208">
        <f>SUM(AI11:AI32)</f>
        <v>1124110502.7522001</v>
      </c>
      <c r="AJ33" s="208">
        <f t="shared" si="8"/>
        <v>1104683100.6615899</v>
      </c>
    </row>
    <row r="34" spans="1:36">
      <c r="B34" s="305"/>
      <c r="G34" s="41"/>
      <c r="H34" s="41"/>
      <c r="K34" s="41"/>
      <c r="L34" s="41"/>
      <c r="AF34" s="184">
        <f>AF33-'Eco-Report-diff '!Z101</f>
        <v>0</v>
      </c>
      <c r="AG34" s="184">
        <f>AG33-'Eco-Report-diff '!AA101</f>
        <v>0</v>
      </c>
      <c r="AH34" s="184"/>
      <c r="AI34" s="184">
        <f>AI33-'Eco-Report-diff '!Z15</f>
        <v>0</v>
      </c>
      <c r="AJ34" s="184">
        <f>AJ33-'Eco-Report-diff '!AA15</f>
        <v>0</v>
      </c>
    </row>
    <row r="35" spans="1:36" ht="12.75" customHeight="1">
      <c r="B35" s="306"/>
      <c r="C35" s="306"/>
      <c r="G35" s="41"/>
      <c r="H35" s="41"/>
      <c r="K35" s="41"/>
      <c r="AH35" s="181"/>
      <c r="AI35" s="181"/>
    </row>
    <row r="36" spans="1:36" ht="12.75" customHeight="1">
      <c r="G36" s="41"/>
      <c r="H36" s="41"/>
      <c r="K36" s="41"/>
      <c r="AH36" s="181"/>
      <c r="AI36" s="181"/>
    </row>
    <row r="37" spans="1:36" s="6" customFormat="1">
      <c r="C37" s="307">
        <f>+C33+K33</f>
        <v>480613644.66030002</v>
      </c>
      <c r="D37" s="307">
        <f>+D33+L33</f>
        <v>501517595.36845005</v>
      </c>
      <c r="E37" s="307"/>
      <c r="F37" s="307"/>
      <c r="G37" s="41"/>
      <c r="H37" s="41"/>
      <c r="K37" s="41"/>
      <c r="L37" s="41"/>
      <c r="M37" s="124"/>
      <c r="N37" s="292"/>
      <c r="O37" s="41"/>
      <c r="P37" s="41"/>
      <c r="Q37" s="41"/>
      <c r="R37" s="41"/>
      <c r="S37" s="41"/>
      <c r="T37" s="41"/>
      <c r="U37" s="41"/>
      <c r="V37" s="41"/>
      <c r="W37" s="41"/>
      <c r="X37" s="41"/>
      <c r="AF37" s="307"/>
    </row>
    <row r="38" spans="1:36">
      <c r="C38" s="41"/>
      <c r="D38" s="41"/>
      <c r="G38" s="41"/>
      <c r="H38" s="41"/>
      <c r="K38" s="41"/>
      <c r="L38" s="41"/>
    </row>
    <row r="39" spans="1:36" ht="21" customHeight="1">
      <c r="A39" s="326" t="s">
        <v>359</v>
      </c>
      <c r="B39" s="326"/>
      <c r="C39" s="326"/>
      <c r="D39" s="326"/>
      <c r="E39" s="326"/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6"/>
      <c r="AF39" s="41"/>
    </row>
    <row r="40" spans="1:36">
      <c r="C40" s="41"/>
      <c r="D40" s="164"/>
      <c r="E40" s="164"/>
      <c r="I40" s="308"/>
    </row>
    <row r="41" spans="1:36">
      <c r="O41" s="267"/>
      <c r="P41" s="267"/>
      <c r="Q41" s="267"/>
      <c r="R41" s="267"/>
      <c r="S41" s="267"/>
      <c r="T41" s="267"/>
      <c r="U41" s="267"/>
      <c r="V41" s="267"/>
      <c r="W41" s="267"/>
    </row>
    <row r="42" spans="1:36" ht="14.25" customHeight="1"/>
    <row r="63" spans="5:7">
      <c r="E63" s="124"/>
      <c r="G63" s="41"/>
    </row>
  </sheetData>
  <mergeCells count="11">
    <mergeCell ref="AA7:AA9"/>
    <mergeCell ref="AC7:AD7"/>
    <mergeCell ref="AC8:AC9"/>
    <mergeCell ref="AD8:AD9"/>
    <mergeCell ref="A39:AD39"/>
    <mergeCell ref="C7:E7"/>
    <mergeCell ref="G7:I7"/>
    <mergeCell ref="K7:M7"/>
    <mergeCell ref="O7:Q7"/>
    <mergeCell ref="S7:U7"/>
    <mergeCell ref="W7:Y7"/>
  </mergeCells>
  <printOptions horizontalCentered="1"/>
  <pageMargins left="0.25" right="0.17" top="0.5" bottom="0.59" header="0.5" footer="0.45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Eco-Report-diff </vt:lpstr>
      <vt:lpstr>portpolio</vt:lpstr>
      <vt:lpstr>Exp-Func.</vt:lpstr>
      <vt:lpstr>Local-Report</vt:lpstr>
      <vt:lpstr>alpha</vt:lpstr>
      <vt:lpstr>'Eco-Report-diff '!Print_Area</vt:lpstr>
      <vt:lpstr>'Exp-Func.'!Print_Area</vt:lpstr>
      <vt:lpstr>'Local-Report'!Print_Area</vt:lpstr>
      <vt:lpstr>portpolio!Print_Area</vt:lpstr>
      <vt:lpstr>'Eco-Report-diff '!Print_Titles</vt:lpstr>
      <vt:lpstr>portpolio!Print_Titles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mof0006106</dc:creator>
  <cp:lastModifiedBy>Narantuyage</cp:lastModifiedBy>
  <cp:lastPrinted>2014-07-09T07:05:02Z</cp:lastPrinted>
  <dcterms:created xsi:type="dcterms:W3CDTF">2014-07-08T09:00:41Z</dcterms:created>
  <dcterms:modified xsi:type="dcterms:W3CDTF">2014-07-16T01:54:52Z</dcterms:modified>
</cp:coreProperties>
</file>